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FORMATOS A\"/>
    </mc:Choice>
  </mc:AlternateContent>
  <bookViews>
    <workbookView xWindow="0" yWindow="0" windowWidth="28800" windowHeight="12435" tabRatio="635" activeTab="1"/>
  </bookViews>
  <sheets>
    <sheet name="Instructivo de llenado" sheetId="9" r:id="rId1"/>
    <sheet name="CVE_FONDO" sheetId="4" r:id="rId2"/>
    <sheet name="CVE_FONDO (2)" sheetId="10" r:id="rId3"/>
  </sheets>
  <definedNames>
    <definedName name="_xlnm.Print_Area" localSheetId="1">CVE_FONDO!$A$4:$V$14</definedName>
    <definedName name="_xlnm.Print_Area" localSheetId="2">'CVE_FONDO (2)'!$A$4:$V$19</definedName>
    <definedName name="_xlnm.Print_Titles" localSheetId="1">CVE_FONDO!$1:$3</definedName>
    <definedName name="_xlnm.Print_Titles" localSheetId="2">'CVE_FONDO (2)'!$1:$3</definedName>
  </definedNames>
  <calcPr calcId="152511"/>
</workbook>
</file>

<file path=xl/calcChain.xml><?xml version="1.0" encoding="utf-8"?>
<calcChain xmlns="http://schemas.openxmlformats.org/spreadsheetml/2006/main">
  <c r="M7" i="4" l="1"/>
  <c r="M27" i="10"/>
  <c r="M11" i="4" s="1"/>
  <c r="M12" i="10"/>
  <c r="N7" i="10"/>
  <c r="M7" i="10"/>
  <c r="I37" i="10" l="1"/>
  <c r="H37" i="10"/>
  <c r="G37" i="10"/>
  <c r="E37" i="10"/>
  <c r="M26" i="10"/>
  <c r="M37" i="10" s="1"/>
  <c r="U12" i="4"/>
  <c r="I12" i="4"/>
  <c r="M12" i="4"/>
  <c r="D12" i="4"/>
  <c r="O37" i="10"/>
  <c r="D37" i="10"/>
  <c r="I9" i="4" l="1"/>
  <c r="N7" i="4"/>
  <c r="H39" i="10"/>
  <c r="G39" i="10"/>
  <c r="O39" i="10"/>
  <c r="D18" i="10"/>
  <c r="D39" i="10" s="1"/>
  <c r="E18" i="10"/>
  <c r="E39" i="10" s="1"/>
  <c r="N12" i="4" l="1"/>
  <c r="J12" i="4"/>
  <c r="K12" i="4" s="1"/>
  <c r="L12" i="4" s="1"/>
  <c r="F12" i="4"/>
  <c r="N11" i="4"/>
  <c r="J11" i="4"/>
  <c r="K11" i="4" s="1"/>
  <c r="L11" i="4" s="1"/>
  <c r="F11" i="4"/>
  <c r="N10" i="4"/>
  <c r="F10" i="4"/>
  <c r="N26" i="10" l="1"/>
  <c r="F26" i="10"/>
  <c r="F37" i="10" s="1"/>
  <c r="J27" i="10"/>
  <c r="F28" i="10"/>
  <c r="K27" i="10" l="1"/>
  <c r="J37" i="10"/>
  <c r="L27" i="10" l="1"/>
  <c r="K37" i="10"/>
  <c r="D9" i="4"/>
  <c r="D8" i="4"/>
  <c r="D7" i="4"/>
  <c r="C9" i="4"/>
  <c r="C8" i="4"/>
  <c r="C7" i="4"/>
  <c r="A9" i="4"/>
  <c r="A8" i="4"/>
  <c r="A7" i="4"/>
  <c r="F17" i="10"/>
  <c r="F16" i="10"/>
  <c r="F15" i="10"/>
  <c r="O15" i="10" s="1"/>
  <c r="F14" i="10"/>
  <c r="O14" i="10" s="1"/>
  <c r="F13" i="10"/>
  <c r="O13" i="10" s="1"/>
  <c r="F12" i="10"/>
  <c r="F11" i="10"/>
  <c r="F10" i="10"/>
  <c r="F9" i="10"/>
  <c r="O9" i="10" s="1"/>
  <c r="F8" i="10"/>
  <c r="N15" i="10"/>
  <c r="M14" i="10"/>
  <c r="N14" i="10" s="1"/>
  <c r="N12" i="10"/>
  <c r="J17" i="10"/>
  <c r="K17" i="10" s="1"/>
  <c r="L17" i="10" s="1"/>
  <c r="M17" i="10" s="1"/>
  <c r="N17" i="10" s="1"/>
  <c r="J16" i="10"/>
  <c r="K16" i="10" s="1"/>
  <c r="L16" i="10" s="1"/>
  <c r="M16" i="10" s="1"/>
  <c r="N16" i="10" s="1"/>
  <c r="J15" i="10"/>
  <c r="K15" i="10" s="1"/>
  <c r="L15" i="10" s="1"/>
  <c r="M15" i="10" s="1"/>
  <c r="J14" i="10"/>
  <c r="K14" i="10" s="1"/>
  <c r="L14" i="10" s="1"/>
  <c r="J13" i="10"/>
  <c r="K13" i="10" s="1"/>
  <c r="L13" i="10" s="1"/>
  <c r="M13" i="10" s="1"/>
  <c r="J12" i="10"/>
  <c r="K12" i="10" s="1"/>
  <c r="L12" i="10" s="1"/>
  <c r="I11" i="10"/>
  <c r="J11" i="10" s="1"/>
  <c r="K11" i="10" s="1"/>
  <c r="I10" i="10"/>
  <c r="J10" i="10" s="1"/>
  <c r="K10" i="10" s="1"/>
  <c r="L10" i="10" s="1"/>
  <c r="M10" i="10" s="1"/>
  <c r="N10" i="10" s="1"/>
  <c r="J9" i="10"/>
  <c r="K9" i="10" s="1"/>
  <c r="L9" i="10" s="1"/>
  <c r="M9" i="10" s="1"/>
  <c r="N9" i="10" s="1"/>
  <c r="I8" i="10"/>
  <c r="L11" i="10" l="1"/>
  <c r="M11" i="10" s="1"/>
  <c r="N11" i="10" s="1"/>
  <c r="O11" i="10"/>
  <c r="O10" i="10"/>
  <c r="M9" i="4"/>
  <c r="N9" i="4" s="1"/>
  <c r="I7" i="4"/>
  <c r="D13" i="4"/>
  <c r="J8" i="10"/>
  <c r="I18" i="10"/>
  <c r="I39" i="10" s="1"/>
  <c r="I8" i="4"/>
  <c r="N13" i="10"/>
  <c r="J8" i="4"/>
  <c r="N27" i="10"/>
  <c r="N37" i="10" s="1"/>
  <c r="L37" i="10"/>
  <c r="K8" i="4"/>
  <c r="F7" i="10"/>
  <c r="O7" i="10" l="1"/>
  <c r="O18" i="10" s="1"/>
  <c r="F18" i="10"/>
  <c r="F39" i="10" s="1"/>
  <c r="J7" i="4"/>
  <c r="K7" i="4" s="1"/>
  <c r="L7" i="4" s="1"/>
  <c r="U7" i="4" s="1"/>
  <c r="I13" i="4"/>
  <c r="J18" i="10"/>
  <c r="J39" i="10" s="1"/>
  <c r="K8" i="10"/>
  <c r="L8" i="4"/>
  <c r="E13" i="4"/>
  <c r="F9" i="4"/>
  <c r="F8" i="4"/>
  <c r="O8" i="4" s="1"/>
  <c r="O13" i="4" s="1"/>
  <c r="F7" i="4"/>
  <c r="F13" i="4" l="1"/>
  <c r="K18" i="10"/>
  <c r="K39" i="10" s="1"/>
  <c r="L8" i="10"/>
  <c r="J9" i="4"/>
  <c r="J13" i="4" s="1"/>
  <c r="M8" i="10" l="1"/>
  <c r="L18" i="10"/>
  <c r="L39" i="10" s="1"/>
  <c r="K9" i="4"/>
  <c r="K13" i="4" s="1"/>
  <c r="N8" i="10" l="1"/>
  <c r="N18" i="10" s="1"/>
  <c r="N39" i="10" s="1"/>
  <c r="M8" i="4"/>
  <c r="M18" i="10"/>
  <c r="M39" i="10" s="1"/>
  <c r="L9" i="4"/>
  <c r="L13" i="4" s="1"/>
  <c r="N8" i="4" l="1"/>
  <c r="N13" i="4" s="1"/>
  <c r="M13" i="4"/>
  <c r="U9" i="4"/>
</calcChain>
</file>

<file path=xl/sharedStrings.xml><?xml version="1.0" encoding="utf-8"?>
<sst xmlns="http://schemas.openxmlformats.org/spreadsheetml/2006/main" count="266" uniqueCount="147">
  <si>
    <t>TOTAL</t>
  </si>
  <si>
    <t>Referencia</t>
  </si>
  <si>
    <t>Descripción</t>
  </si>
  <si>
    <t>Plasmar el nombre de la Entidad</t>
  </si>
  <si>
    <t>AUTORIZACIONES PARA EL EJERCICIO DE LOS RECURSOS</t>
  </si>
  <si>
    <t xml:space="preserve">AUMENTOS </t>
  </si>
  <si>
    <t>**CAPÍTULO</t>
  </si>
  <si>
    <t>PARTIDA AFECTADA</t>
  </si>
  <si>
    <t xml:space="preserve"> ÓRGANO DE GOBIERNO</t>
  </si>
  <si>
    <t>CISCMRDE Y/O SRÍA DE FINANZAS</t>
  </si>
  <si>
    <t>OBSERVACIONES</t>
  </si>
  <si>
    <t>NO. ACUERDO</t>
  </si>
  <si>
    <t>SESIÓN</t>
  </si>
  <si>
    <t>FECHA</t>
  </si>
  <si>
    <t>NO. OFICIO</t>
  </si>
  <si>
    <t>IMPORTE AUTORIZADO</t>
  </si>
  <si>
    <t>Se refiere a la integración de todas las economías y/o subejercicios que se tengan al inicio del ejercicio.</t>
  </si>
  <si>
    <t>Ejercicio al que corresponden los recursos</t>
  </si>
  <si>
    <t>Fuente de financiamiento a la que corresponden los recursos (Ej: Recursos Propios, Recursos Estatales, etc.)</t>
  </si>
  <si>
    <t>Importe en bancos y estados financieros al 01 de enero de 2013 / ó en caso de ser un Fondo aprobado durante el ejercicio en curso, el saldo con el que fue autorizado.</t>
  </si>
  <si>
    <t>Aquellas operaciones que incrementen el saldo incial, tales como: cancelación de cheques, bonificaciones, reclasificaciones, por mencionar algunas.</t>
  </si>
  <si>
    <t>Es el resultado de sumar saldo incial y aumentos</t>
  </si>
  <si>
    <t>Referencia del capítulo del gasto al que se destinaron los recursos</t>
  </si>
  <si>
    <t>Referencia de la partida a la que se destinaron los recursos</t>
  </si>
  <si>
    <t>Monto aprobado por su órgano de gobierno para ser aplicado en el proyecto, capítulo y partida descritos</t>
  </si>
  <si>
    <t>*Nota: La integración del Ejercicio de los Recursos es presupuestal</t>
  </si>
  <si>
    <t>Autorizaciones para el Ejercicio de los Recursos:</t>
  </si>
  <si>
    <t>El número y tipo de sesión en que fue aprobado el acuerdo anteriormente referido</t>
  </si>
  <si>
    <t>Fecha del No. de acuerdo del órgano de gobierno mediante el cual se autoriza el ejercicio de los recursos</t>
  </si>
  <si>
    <t>Comentarios adicionales para realizar cualquier aclaración</t>
  </si>
  <si>
    <t>SALDO INICIAL AL 1 DE ENERO DEL EJERCICIO ACTUAL</t>
  </si>
  <si>
    <t>SALDO DISPONIBLE        (SD)</t>
  </si>
  <si>
    <t>APLICACIÓN DE LOS RECURSOS DISPONIBLES DEL TRIMESTRE QUE REPORTA</t>
  </si>
  <si>
    <t>RECURSOS DE EJERCICIOS ANTERIORES DISPONIBLES PARA SU APLICACIÓN</t>
  </si>
  <si>
    <t>EJERCICIO FISCAL</t>
  </si>
  <si>
    <t>IMPORTE APROBADO</t>
  </si>
  <si>
    <t>IMPORTE MODIFICADO</t>
  </si>
  <si>
    <t>IMPORTE DEVENGADO</t>
  </si>
  <si>
    <t>IMPORTE EJERCIDO</t>
  </si>
  <si>
    <t>IMPORTE PAGADO</t>
  </si>
  <si>
    <t>IMPORTE COMPROMETIDO  (A)</t>
  </si>
  <si>
    <t>SALDO PENDIENTE DE COMPROMETER     (SD-A)</t>
  </si>
  <si>
    <t>Nombre de la Entidad</t>
  </si>
  <si>
    <t>Nombre de la Cuenta Contable / Fondo</t>
  </si>
  <si>
    <t xml:space="preserve">Describir el Nombre de la Cuenta Contable / </t>
  </si>
  <si>
    <t>Recursos de Ejercicios Anteriores Disponibles para su Aplicación</t>
  </si>
  <si>
    <t>Saldo inicial</t>
  </si>
  <si>
    <t>Aumentos</t>
  </si>
  <si>
    <t>Saldo disponible</t>
  </si>
  <si>
    <t>Ejercicio Fiscal</t>
  </si>
  <si>
    <t>Fuente de Financiamiento</t>
  </si>
  <si>
    <t>Institución Bancaria y número de cuenta</t>
  </si>
  <si>
    <t>Indicar el nombre de la institución bancaria así como el número de cuenta donde se encuentran depositados los recursos</t>
  </si>
  <si>
    <t>Aplicación de los Recursos Dosponibles del Trimestre que Reporta</t>
  </si>
  <si>
    <t>Capítulo</t>
  </si>
  <si>
    <t>Partida afectada</t>
  </si>
  <si>
    <t>Importe aprobado</t>
  </si>
  <si>
    <t>Importe modificado</t>
  </si>
  <si>
    <t>Importe devengado</t>
  </si>
  <si>
    <t>Importe ejercido</t>
  </si>
  <si>
    <t>Importe pagado</t>
  </si>
  <si>
    <t>Importe comprometido (A)</t>
  </si>
  <si>
    <t>Saldo pendiente de comprometer (SD-A)</t>
  </si>
  <si>
    <t>El importe referido aquí será igual al aprobado, sólo se moverá en caso de que se haya hecho alguna modificación al importe autorizado y se deberá señalar con una nota al calce el número de acuerdo, fecha y acta del órgano de gobierno donde se autorizó dicha modificación</t>
  </si>
  <si>
    <t>Saldo del recurso comprometido al cierre del ejercicio</t>
  </si>
  <si>
    <t>Saldo del recurso devengado al cierre del ejercicio</t>
  </si>
  <si>
    <t>Saldo del recurso ejercido al cierre del ejercicio</t>
  </si>
  <si>
    <t>Saldo del recurso pagado al cierre del ejercicio</t>
  </si>
  <si>
    <t>Es el resultado de disminuir el recurso comprometido al saldo dosponible</t>
  </si>
  <si>
    <r>
      <t xml:space="preserve">**Nota: Cuando exista una dismunición que NO  sea la aplicación de los recursos, tal como: reclasificación o cualquier otra, en la columna denominada </t>
    </r>
    <r>
      <rPr>
        <b/>
        <i/>
        <u/>
        <sz val="9"/>
        <rFont val="Arial Narrow"/>
        <family val="2"/>
      </rPr>
      <t>Capítulo</t>
    </r>
    <r>
      <rPr>
        <b/>
        <sz val="9"/>
        <rFont val="Arial Narrow"/>
        <family val="2"/>
      </rPr>
      <t xml:space="preserve"> deberá describir el concepto y en la columna denominada </t>
    </r>
    <r>
      <rPr>
        <b/>
        <i/>
        <u/>
        <sz val="9"/>
        <rFont val="Arial Narrow"/>
        <family val="2"/>
      </rPr>
      <t>Partída afectada</t>
    </r>
    <r>
      <rPr>
        <b/>
        <i/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>la aclaración de dicho movimiento contable.</t>
    </r>
  </si>
  <si>
    <t>Órgano de Gobierno</t>
  </si>
  <si>
    <t>Observaciones</t>
  </si>
  <si>
    <t>CISCMRDE</t>
  </si>
  <si>
    <t>Número de acuerdo del Órgano de Gobierno mediante el cual se autoriza el ejercicio de los recursos</t>
  </si>
  <si>
    <r>
      <t xml:space="preserve">Número de oficio de autorización de la CISCMRDE para el ejercicio de dichos recursos. </t>
    </r>
    <r>
      <rPr>
        <b/>
        <sz val="9"/>
        <rFont val="Arial Narrow"/>
        <family val="2"/>
      </rPr>
      <t>Solo aplica en el caso de las Entidades del Sector Paraestatal y Dependencias del Poder Ejecutivo</t>
    </r>
  </si>
  <si>
    <r>
      <t xml:space="preserve">Fecha del oficio de autorización de la CISCMRDE para el ejercicio de dichos recursos. </t>
    </r>
    <r>
      <rPr>
        <b/>
        <sz val="9"/>
        <rFont val="Arial Narrow"/>
        <family val="2"/>
      </rPr>
      <t>Solo aplica en el caso de las Entidades del Sector Paraestatal y Dependencias del Poder Ejecutivo</t>
    </r>
  </si>
  <si>
    <r>
      <t xml:space="preserve">Importe autorizado por la CISCMRDE para su aplicación. </t>
    </r>
    <r>
      <rPr>
        <b/>
        <sz val="9"/>
        <rFont val="Arial Narrow"/>
        <family val="2"/>
      </rPr>
      <t>Solo aplica en el caso de las Entidades del Sector Paraestatal y Dependencias del Poder Ejecutivo</t>
    </r>
  </si>
  <si>
    <t>INTEGRACIÓN DE LOS RECURSOS DE EJERCICIOS ANTERIORES</t>
  </si>
  <si>
    <t>INSTITUCIÓN BANCARIA</t>
  </si>
  <si>
    <t xml:space="preserve"> NÚMERO DE CUENTA BANCARIA</t>
  </si>
  <si>
    <t>CVE_FONDO</t>
  </si>
  <si>
    <t>El nombre de la hoja de cálculo es la clave del fondo de conformidad con lo establecido por la Auditoría Superior del Estado de Hidalgo en el Catálogo de Fondos y Programas</t>
  </si>
  <si>
    <t>Se crearán tantas hojas en el libro como fuentes o programas sean informados respetando el formato, utilizando la opción copiar hoja de cálculo.</t>
  </si>
  <si>
    <t>UNIVERSIDAD POLITÉCNICA DE TULANCINGO</t>
  </si>
  <si>
    <t>2005-2006-2007</t>
  </si>
  <si>
    <t>2008-2009</t>
  </si>
  <si>
    <t xml:space="preserve">Bancomer </t>
  </si>
  <si>
    <t>Bancomer</t>
  </si>
  <si>
    <t>1000-2000-3000</t>
  </si>
  <si>
    <t>2000-5000</t>
  </si>
  <si>
    <t>2000-3000-5000</t>
  </si>
  <si>
    <t>122001-241001-242001-244001-247001-249001-261001-313001-326001</t>
  </si>
  <si>
    <t>122001-231001-241001-242001-244001-247001-249001-251001-261001-313001-326001</t>
  </si>
  <si>
    <t>12001-241001-242001-243001-244001-247001-249001-251001-313001</t>
  </si>
  <si>
    <t>299001-562001</t>
  </si>
  <si>
    <t>529001-562001-523001</t>
  </si>
  <si>
    <t>515001-591001</t>
  </si>
  <si>
    <t>235001-246001-247001-291001-351001-566001</t>
  </si>
  <si>
    <t>SESIÓN ORDINARIA XI</t>
  </si>
  <si>
    <t>SESIÓN ORDINARIA XXXII</t>
  </si>
  <si>
    <t>CISCMRDE/176/11  CISCMRDE 176BIS/11</t>
  </si>
  <si>
    <t>17/11/2011  18/11/2011</t>
  </si>
  <si>
    <t>$9´717,936.42               $ 684,712.12</t>
  </si>
  <si>
    <t>CISCMRDE/138/12</t>
  </si>
  <si>
    <t>SESIÓN EXTRAORDINARIA XVIII</t>
  </si>
  <si>
    <t>CISCMRDE/092/11</t>
  </si>
  <si>
    <t>CISCMRDE/106/11</t>
  </si>
  <si>
    <t>1000-2000-3000-6000</t>
  </si>
  <si>
    <t>1000-2000-3000-4000-5000</t>
  </si>
  <si>
    <t>122001-231001-241001-242001-244001-247001-249001-251001-261001-313001-326001-6000</t>
  </si>
  <si>
    <t>235001-246001-247001-291001-299001-351001-442001-515001-523001-529001-562001-566001</t>
  </si>
  <si>
    <t>623-624-625-626</t>
  </si>
  <si>
    <t>$9´717,936.42               $ 684,712.12         $3´085,344.45</t>
  </si>
  <si>
    <t>CISCMRDE/176/11  CISCMRDE 176BIS/11       CISCMRDE 138/12</t>
  </si>
  <si>
    <t>17/11/2011  18/11/2011  13/07/2012</t>
  </si>
  <si>
    <t>103-104-105-106   107-108</t>
  </si>
  <si>
    <t>CISCMRDE/092/11  CISCMRDE/106/11</t>
  </si>
  <si>
    <t>27/07/2011     16/08/2011</t>
  </si>
  <si>
    <t>SESIÓN ORDINARIA XL</t>
  </si>
  <si>
    <t>SESIÓN ORDINARIA  XL</t>
  </si>
  <si>
    <t>940,941,942,943946, 991,992, 993</t>
  </si>
  <si>
    <t>SUB-TOTAL</t>
  </si>
  <si>
    <r>
      <rPr>
        <b/>
        <sz val="9"/>
        <rFont val="Arial Narrow"/>
        <family val="2"/>
      </rPr>
      <t>NOTA</t>
    </r>
    <r>
      <rPr>
        <sz val="9"/>
        <rFont val="Arial Narrow"/>
        <family val="2"/>
      </rPr>
      <t>: La cantidad de $3,328.89 corresponde a los Remanentes de Fondos</t>
    </r>
  </si>
  <si>
    <t>2000-3000-5000-6000</t>
  </si>
  <si>
    <t>SESIÓN ORDINARIA XLVI</t>
  </si>
  <si>
    <t>291001 - 357002 -567001</t>
  </si>
  <si>
    <t xml:space="preserve">SESIÓN ORDINARIA XLIV </t>
  </si>
  <si>
    <t>249001-617001-562001-563001</t>
  </si>
  <si>
    <t>2000-5000-6000</t>
  </si>
  <si>
    <t>3000-5000</t>
  </si>
  <si>
    <t>334001-357001-515001-564001</t>
  </si>
  <si>
    <t>CISCMRDE/0310/14 CISCMRDE/0394/14 CISCMRDE/1264/14</t>
  </si>
  <si>
    <t>19/03/2014      3/06/2014   31/08/2014</t>
  </si>
  <si>
    <t>SESIÓN ORDINARIA XLIV          SESIÓN ORDINARIA XLVI</t>
  </si>
  <si>
    <t>11/02/2014 Y 6/08/2014</t>
  </si>
  <si>
    <t>291001- 34001- 357002-515001-564001-567001-617001</t>
  </si>
  <si>
    <t>CSCRDE/175/11</t>
  </si>
  <si>
    <t>CISCMRDE/006/14</t>
  </si>
  <si>
    <t>CISCMRDE /006/14</t>
  </si>
  <si>
    <t>CISCMRDE/434/14</t>
  </si>
  <si>
    <t>CISCMERDE/139/14</t>
  </si>
  <si>
    <t>CISCMERDE/063/14</t>
  </si>
  <si>
    <t>SESIÓN ORDINARIA  XXXII</t>
  </si>
  <si>
    <t>CISCMERDE/175/11</t>
  </si>
  <si>
    <t>DEL 01 DE ENERO DE 2014 AL 31 DE MARZO DE 2015</t>
  </si>
  <si>
    <t>DEL 01 DE ENERO DE 2014 AL  31 DE MARZO DE 2015</t>
  </si>
  <si>
    <t>DEL 01 DE ENERO DE 2014 AL 31 DE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</si>
</sst>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u/>
      <sz val="9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43" fontId="7" fillId="2" borderId="0" applyFill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11" applyFont="1" applyAlignment="1">
      <alignment vertical="center"/>
    </xf>
    <xf numFmtId="0" fontId="9" fillId="3" borderId="18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164" fontId="4" fillId="0" borderId="20" xfId="1" applyNumberFormat="1" applyFont="1" applyFill="1" applyBorder="1" applyAlignment="1">
      <alignment vertical="center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 wrapText="1"/>
    </xf>
    <xf numFmtId="44" fontId="8" fillId="0" borderId="4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164" fontId="4" fillId="0" borderId="22" xfId="1" applyNumberFormat="1" applyFont="1" applyFill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44" fontId="8" fillId="0" borderId="22" xfId="2" applyNumberFormat="1" applyFont="1" applyBorder="1" applyAlignment="1">
      <alignment vertical="center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Fill="1" applyBorder="1" applyAlignment="1">
      <alignment horizontal="left" vertical="center" wrapText="1"/>
    </xf>
    <xf numFmtId="44" fontId="8" fillId="0" borderId="8" xfId="2" applyNumberFormat="1" applyFont="1" applyBorder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164" fontId="5" fillId="0" borderId="23" xfId="1" applyNumberFormat="1" applyFont="1" applyBorder="1" applyAlignment="1">
      <alignment vertical="center"/>
    </xf>
    <xf numFmtId="164" fontId="5" fillId="0" borderId="24" xfId="1" applyNumberFormat="1" applyFont="1" applyBorder="1" applyAlignment="1">
      <alignment vertical="center"/>
    </xf>
    <xf numFmtId="164" fontId="9" fillId="0" borderId="23" xfId="2" applyNumberFormat="1" applyFont="1" applyBorder="1" applyAlignment="1">
      <alignment vertical="center"/>
    </xf>
    <xf numFmtId="164" fontId="9" fillId="0" borderId="27" xfId="2" applyNumberFormat="1" applyFont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44" fontId="8" fillId="0" borderId="0" xfId="2" applyNumberFormat="1" applyFont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11" applyFont="1" applyBorder="1" applyAlignment="1">
      <alignment vertical="center"/>
    </xf>
    <xf numFmtId="0" fontId="5" fillId="0" borderId="0" xfId="11" applyFont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64" fontId="8" fillId="4" borderId="0" xfId="2" applyNumberFormat="1" applyFont="1" applyFill="1" applyAlignment="1">
      <alignment vertical="center"/>
    </xf>
    <xf numFmtId="164" fontId="9" fillId="5" borderId="0" xfId="2" applyNumberFormat="1" applyFont="1" applyFill="1" applyAlignment="1">
      <alignment horizontal="left" vertical="top"/>
    </xf>
    <xf numFmtId="164" fontId="9" fillId="4" borderId="0" xfId="2" applyNumberFormat="1" applyFont="1" applyFill="1" applyBorder="1" applyAlignment="1">
      <alignment vertical="top"/>
    </xf>
    <xf numFmtId="164" fontId="9" fillId="4" borderId="0" xfId="2" applyNumberFormat="1" applyFont="1" applyFill="1" applyAlignment="1">
      <alignment horizontal="left" vertical="top"/>
    </xf>
    <xf numFmtId="0" fontId="9" fillId="3" borderId="13" xfId="2" applyFont="1" applyFill="1" applyBorder="1" applyAlignment="1">
      <alignment horizontal="center" vertical="center" wrapText="1"/>
    </xf>
    <xf numFmtId="44" fontId="8" fillId="0" borderId="8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164" fontId="4" fillId="0" borderId="30" xfId="1" applyNumberFormat="1" applyFont="1" applyFill="1" applyBorder="1" applyAlignment="1">
      <alignment vertical="center"/>
    </xf>
    <xf numFmtId="44" fontId="8" fillId="0" borderId="30" xfId="2" applyNumberFormat="1" applyFont="1" applyBorder="1" applyAlignment="1">
      <alignment horizontal="center" vertical="center"/>
    </xf>
    <xf numFmtId="164" fontId="8" fillId="0" borderId="30" xfId="2" applyNumberFormat="1" applyFont="1" applyBorder="1" applyAlignment="1">
      <alignment horizontal="right" vertical="center" wrapText="1"/>
    </xf>
    <xf numFmtId="4" fontId="8" fillId="0" borderId="4" xfId="2" applyNumberFormat="1" applyFont="1" applyBorder="1" applyAlignment="1">
      <alignment horizontal="center" vertical="center" wrapText="1"/>
    </xf>
    <xf numFmtId="4" fontId="8" fillId="0" borderId="8" xfId="2" applyNumberFormat="1" applyFont="1" applyBorder="1" applyAlignment="1">
      <alignment horizontal="center" vertical="center" wrapText="1"/>
    </xf>
    <xf numFmtId="4" fontId="8" fillId="0" borderId="8" xfId="2" applyNumberFormat="1" applyFont="1" applyBorder="1" applyAlignment="1">
      <alignment horizontal="center" vertical="center"/>
    </xf>
    <xf numFmtId="4" fontId="8" fillId="0" borderId="8" xfId="2" applyNumberFormat="1" applyFont="1" applyFill="1" applyBorder="1" applyAlignment="1">
      <alignment horizontal="center" vertical="center"/>
    </xf>
    <xf numFmtId="14" fontId="8" fillId="0" borderId="6" xfId="2" applyNumberFormat="1" applyFont="1" applyBorder="1" applyAlignment="1">
      <alignment horizontal="center" vertical="center" wrapText="1"/>
    </xf>
    <xf numFmtId="0" fontId="8" fillId="0" borderId="31" xfId="2" applyFont="1" applyBorder="1" applyAlignment="1">
      <alignment horizontal="left" vertical="center" wrapText="1"/>
    </xf>
    <xf numFmtId="14" fontId="8" fillId="0" borderId="31" xfId="2" applyNumberFormat="1" applyFont="1" applyBorder="1" applyAlignment="1">
      <alignment horizontal="center" vertical="center"/>
    </xf>
    <xf numFmtId="44" fontId="8" fillId="0" borderId="31" xfId="2" applyNumberFormat="1" applyFont="1" applyBorder="1" applyAlignment="1">
      <alignment horizontal="center" vertical="center"/>
    </xf>
    <xf numFmtId="14" fontId="8" fillId="0" borderId="8" xfId="2" applyNumberFormat="1" applyFont="1" applyBorder="1" applyAlignment="1">
      <alignment horizontal="center" vertical="center" wrapText="1"/>
    </xf>
    <xf numFmtId="44" fontId="8" fillId="0" borderId="8" xfId="2" applyNumberFormat="1" applyFont="1" applyBorder="1" applyAlignment="1">
      <alignment horizontal="center" vertical="center" wrapText="1"/>
    </xf>
    <xf numFmtId="14" fontId="8" fillId="0" borderId="8" xfId="2" applyNumberFormat="1" applyFont="1" applyBorder="1" applyAlignment="1">
      <alignment horizontal="center" vertical="center"/>
    </xf>
    <xf numFmtId="4" fontId="8" fillId="0" borderId="30" xfId="2" applyNumberFormat="1" applyFont="1" applyBorder="1" applyAlignment="1">
      <alignment horizontal="center" vertical="center"/>
    </xf>
    <xf numFmtId="4" fontId="8" fillId="0" borderId="8" xfId="2" applyNumberFormat="1" applyFont="1" applyBorder="1" applyAlignment="1">
      <alignment vertical="center"/>
    </xf>
    <xf numFmtId="4" fontId="4" fillId="0" borderId="8" xfId="2" applyNumberFormat="1" applyFont="1" applyFill="1" applyBorder="1" applyAlignment="1">
      <alignment vertical="center"/>
    </xf>
    <xf numFmtId="4" fontId="4" fillId="0" borderId="8" xfId="2" applyNumberFormat="1" applyFont="1" applyBorder="1" applyAlignment="1">
      <alignment vertical="center"/>
    </xf>
    <xf numFmtId="4" fontId="8" fillId="0" borderId="21" xfId="2" applyNumberFormat="1" applyFont="1" applyBorder="1" applyAlignment="1">
      <alignment horizontal="center" vertical="center"/>
    </xf>
    <xf numFmtId="4" fontId="8" fillId="0" borderId="22" xfId="2" applyNumberFormat="1" applyFont="1" applyBorder="1" applyAlignment="1">
      <alignment vertical="center"/>
    </xf>
    <xf numFmtId="4" fontId="4" fillId="0" borderId="2" xfId="2" applyNumberFormat="1" applyFont="1" applyFill="1" applyBorder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4" fontId="8" fillId="0" borderId="2" xfId="2" applyNumberFormat="1" applyFont="1" applyBorder="1" applyAlignment="1">
      <alignment horizontal="right" vertical="center"/>
    </xf>
    <xf numFmtId="0" fontId="9" fillId="3" borderId="13" xfId="2" applyFont="1" applyFill="1" applyBorder="1" applyAlignment="1">
      <alignment horizontal="center" vertical="center" wrapText="1"/>
    </xf>
    <xf numFmtId="164" fontId="8" fillId="0" borderId="8" xfId="2" applyNumberFormat="1" applyFont="1" applyBorder="1" applyAlignment="1">
      <alignment horizontal="center" vertical="center"/>
    </xf>
    <xf numFmtId="164" fontId="8" fillId="0" borderId="8" xfId="2" applyNumberFormat="1" applyFont="1" applyBorder="1" applyAlignment="1">
      <alignment vertical="center"/>
    </xf>
    <xf numFmtId="4" fontId="8" fillId="0" borderId="21" xfId="2" applyNumberFormat="1" applyFont="1" applyBorder="1" applyAlignment="1">
      <alignment horizontal="right" vertical="center"/>
    </xf>
    <xf numFmtId="4" fontId="8" fillId="0" borderId="8" xfId="2" applyNumberFormat="1" applyFont="1" applyBorder="1" applyAlignment="1">
      <alignment horizontal="right" vertical="center"/>
    </xf>
    <xf numFmtId="0" fontId="9" fillId="3" borderId="13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vertical="center"/>
    </xf>
    <xf numFmtId="4" fontId="4" fillId="0" borderId="31" xfId="2" applyNumberFormat="1" applyFont="1" applyBorder="1" applyAlignment="1">
      <alignment vertical="center"/>
    </xf>
    <xf numFmtId="4" fontId="8" fillId="0" borderId="31" xfId="2" applyNumberFormat="1" applyFont="1" applyBorder="1" applyAlignment="1">
      <alignment horizontal="center" vertical="center"/>
    </xf>
    <xf numFmtId="164" fontId="4" fillId="0" borderId="4" xfId="1" applyNumberFormat="1" applyFont="1" applyFill="1" applyBorder="1" applyAlignment="1">
      <alignment vertical="center"/>
    </xf>
    <xf numFmtId="0" fontId="8" fillId="0" borderId="33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4" fontId="8" fillId="0" borderId="31" xfId="2" applyNumberFormat="1" applyFont="1" applyFill="1" applyBorder="1" applyAlignment="1">
      <alignment horizontal="center" vertical="center"/>
    </xf>
    <xf numFmtId="4" fontId="8" fillId="0" borderId="34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horizontal="right" vertical="center" wrapText="1"/>
    </xf>
    <xf numFmtId="0" fontId="8" fillId="0" borderId="33" xfId="2" applyFont="1" applyBorder="1" applyAlignment="1">
      <alignment horizontal="center" vertical="center" wrapText="1"/>
    </xf>
    <xf numFmtId="14" fontId="8" fillId="0" borderId="31" xfId="2" applyNumberFormat="1" applyFont="1" applyBorder="1" applyAlignment="1">
      <alignment horizontal="center" vertical="center" wrapText="1"/>
    </xf>
    <xf numFmtId="44" fontId="8" fillId="0" borderId="31" xfId="2" applyNumberFormat="1" applyFont="1" applyBorder="1" applyAlignment="1">
      <alignment vertical="center"/>
    </xf>
    <xf numFmtId="0" fontId="5" fillId="0" borderId="36" xfId="2" applyFont="1" applyBorder="1" applyAlignment="1">
      <alignment horizontal="center" vertical="center"/>
    </xf>
    <xf numFmtId="164" fontId="5" fillId="0" borderId="37" xfId="1" applyNumberFormat="1" applyFont="1" applyBorder="1" applyAlignment="1">
      <alignment vertical="center"/>
    </xf>
    <xf numFmtId="164" fontId="9" fillId="0" borderId="38" xfId="2" applyNumberFormat="1" applyFont="1" applyBorder="1" applyAlignment="1">
      <alignment horizontal="right" vertical="center"/>
    </xf>
    <xf numFmtId="0" fontId="8" fillId="0" borderId="30" xfId="2" applyFont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vertical="center"/>
    </xf>
    <xf numFmtId="1" fontId="8" fillId="0" borderId="8" xfId="2" applyNumberFormat="1" applyFont="1" applyBorder="1" applyAlignment="1">
      <alignment horizontal="center" vertical="center" wrapText="1"/>
    </xf>
    <xf numFmtId="164" fontId="8" fillId="0" borderId="22" xfId="2" applyNumberFormat="1" applyFont="1" applyBorder="1" applyAlignment="1">
      <alignment horizontal="right" vertical="center" wrapText="1"/>
    </xf>
    <xf numFmtId="2" fontId="8" fillId="0" borderId="8" xfId="2" applyNumberFormat="1" applyFont="1" applyBorder="1" applyAlignment="1">
      <alignment horizontal="center" vertical="center" wrapText="1"/>
    </xf>
    <xf numFmtId="44" fontId="9" fillId="0" borderId="12" xfId="2" applyNumberFormat="1" applyFont="1" applyBorder="1" applyAlignment="1">
      <alignment vertical="center"/>
    </xf>
    <xf numFmtId="44" fontId="9" fillId="0" borderId="13" xfId="2" applyNumberFormat="1" applyFont="1" applyBorder="1" applyAlignment="1">
      <alignment vertical="center"/>
    </xf>
    <xf numFmtId="44" fontId="8" fillId="0" borderId="39" xfId="2" applyNumberFormat="1" applyFont="1" applyBorder="1" applyAlignment="1">
      <alignment horizontal="center" vertical="center"/>
    </xf>
    <xf numFmtId="44" fontId="8" fillId="0" borderId="10" xfId="2" applyNumberFormat="1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164" fontId="5" fillId="0" borderId="12" xfId="1" applyNumberFormat="1" applyFont="1" applyBorder="1" applyAlignment="1">
      <alignment vertical="center"/>
    </xf>
    <xf numFmtId="164" fontId="5" fillId="0" borderId="19" xfId="1" applyNumberFormat="1" applyFont="1" applyBorder="1" applyAlignment="1">
      <alignment vertical="center"/>
    </xf>
    <xf numFmtId="164" fontId="9" fillId="0" borderId="19" xfId="2" applyNumberFormat="1" applyFont="1" applyBorder="1" applyAlignment="1">
      <alignment horizontal="right" vertical="center"/>
    </xf>
    <xf numFmtId="44" fontId="9" fillId="0" borderId="19" xfId="2" applyNumberFormat="1" applyFont="1" applyBorder="1" applyAlignment="1">
      <alignment vertical="center"/>
    </xf>
    <xf numFmtId="44" fontId="8" fillId="0" borderId="8" xfId="2" applyNumberFormat="1" applyFont="1" applyBorder="1" applyAlignment="1">
      <alignment horizontal="right" vertical="center" wrapText="1"/>
    </xf>
    <xf numFmtId="0" fontId="4" fillId="0" borderId="30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164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3" fontId="8" fillId="0" borderId="9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44" fontId="8" fillId="0" borderId="8" xfId="2" applyNumberFormat="1" applyFont="1" applyBorder="1" applyAlignment="1">
      <alignment vertical="center" wrapText="1"/>
    </xf>
    <xf numFmtId="14" fontId="8" fillId="0" borderId="8" xfId="2" applyNumberFormat="1" applyFont="1" applyBorder="1" applyAlignment="1">
      <alignment vertical="center"/>
    </xf>
    <xf numFmtId="0" fontId="5" fillId="0" borderId="0" xfId="11" applyFont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3" fillId="0" borderId="0" xfId="11" applyFont="1" applyAlignment="1">
      <alignment horizontal="center" vertical="center"/>
    </xf>
    <xf numFmtId="0" fontId="5" fillId="3" borderId="11" xfId="11" applyFont="1" applyFill="1" applyBorder="1" applyAlignment="1">
      <alignment horizontal="center" vertical="center"/>
    </xf>
    <xf numFmtId="0" fontId="5" fillId="3" borderId="12" xfId="11" applyFont="1" applyFill="1" applyBorder="1" applyAlignment="1">
      <alignment horizontal="center" vertical="center"/>
    </xf>
    <xf numFmtId="0" fontId="5" fillId="3" borderId="13" xfId="11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44" fontId="9" fillId="0" borderId="11" xfId="2" applyNumberFormat="1" applyFont="1" applyBorder="1" applyAlignment="1">
      <alignment horizontal="center" vertical="center"/>
    </xf>
    <xf numFmtId="44" fontId="9" fillId="0" borderId="12" xfId="2" applyNumberFormat="1" applyFont="1" applyBorder="1" applyAlignment="1">
      <alignment horizontal="center" vertical="center"/>
    </xf>
    <xf numFmtId="44" fontId="9" fillId="0" borderId="13" xfId="2" applyNumberFormat="1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44" fontId="9" fillId="0" borderId="25" xfId="2" applyNumberFormat="1" applyFont="1" applyBorder="1" applyAlignment="1">
      <alignment horizontal="center" vertical="center"/>
    </xf>
    <xf numFmtId="44" fontId="9" fillId="0" borderId="28" xfId="2" applyNumberFormat="1" applyFont="1" applyBorder="1" applyAlignment="1">
      <alignment horizontal="center" vertical="center"/>
    </xf>
    <xf numFmtId="44" fontId="9" fillId="0" borderId="26" xfId="2" applyNumberFormat="1" applyFont="1" applyBorder="1" applyAlignment="1">
      <alignment horizontal="center" vertical="center"/>
    </xf>
  </cellXfs>
  <cellStyles count="16">
    <cellStyle name="Millares" xfId="1" builtinId="3"/>
    <cellStyle name="Millares 2" xfId="6"/>
    <cellStyle name="Millares 2 2" xfId="7"/>
    <cellStyle name="Moneda 2" xfId="4"/>
    <cellStyle name="Moneda 3" xfId="8"/>
    <cellStyle name="Normal" xfId="0" builtinId="0"/>
    <cellStyle name="Normal 2" xfId="2"/>
    <cellStyle name="Normal 2 2" xfId="9"/>
    <cellStyle name="Normal 3" xfId="10"/>
    <cellStyle name="Normal 4" xfId="3"/>
    <cellStyle name="Normal 4 2" xfId="11"/>
    <cellStyle name="Normal 4 3" xfId="12"/>
    <cellStyle name="pedro" xfId="13"/>
    <cellStyle name="Porcentaje 2" xfId="5"/>
    <cellStyle name="Porcentual 2" xfId="14"/>
    <cellStyle name="Porcentual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workbookViewId="0">
      <selection activeCell="C8" sqref="C8"/>
    </sheetView>
  </sheetViews>
  <sheetFormatPr baseColWidth="10" defaultRowHeight="15" x14ac:dyDescent="0.25"/>
  <cols>
    <col min="1" max="1" width="46.28515625" bestFit="1" customWidth="1"/>
    <col min="2" max="2" width="28.140625" bestFit="1" customWidth="1"/>
    <col min="3" max="3" width="192" bestFit="1" customWidth="1"/>
  </cols>
  <sheetData>
    <row r="1" spans="1:20" x14ac:dyDescent="0.25">
      <c r="A1" s="130" t="s">
        <v>77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x14ac:dyDescent="0.25">
      <c r="A2" s="5" t="s">
        <v>1</v>
      </c>
      <c r="B2" s="5"/>
      <c r="C2" s="5" t="s">
        <v>2</v>
      </c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9" t="s">
        <v>80</v>
      </c>
      <c r="B3" s="40"/>
      <c r="C3" s="40" t="s">
        <v>81</v>
      </c>
      <c r="D3" s="40" t="s">
        <v>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41"/>
      <c r="B4" s="40"/>
      <c r="C4" s="40" t="s">
        <v>82</v>
      </c>
      <c r="D4" s="40" t="s">
        <v>82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6" t="s">
        <v>42</v>
      </c>
      <c r="B5" s="36"/>
      <c r="C5" s="35" t="s">
        <v>3</v>
      </c>
      <c r="D5" s="3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7" t="s">
        <v>43</v>
      </c>
      <c r="B6" s="36"/>
      <c r="C6" s="38" t="s">
        <v>44</v>
      </c>
      <c r="D6" s="3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2" t="s">
        <v>45</v>
      </c>
      <c r="B7" s="2"/>
      <c r="C7" s="3" t="s">
        <v>16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2" t="s">
        <v>49</v>
      </c>
      <c r="C8" s="3" t="s">
        <v>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/>
      <c r="B9" s="2" t="s">
        <v>50</v>
      </c>
      <c r="C9" s="3" t="s">
        <v>18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2" t="s">
        <v>51</v>
      </c>
      <c r="C10" s="3" t="s">
        <v>52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2" t="s">
        <v>46</v>
      </c>
      <c r="C11" s="3" t="s">
        <v>19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/>
      <c r="B12" s="2" t="s">
        <v>47</v>
      </c>
      <c r="C12" s="3" t="s">
        <v>20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2" t="s">
        <v>48</v>
      </c>
      <c r="C13" s="3" t="s">
        <v>21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2" t="s">
        <v>53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2" t="s">
        <v>54</v>
      </c>
      <c r="C15" s="3" t="s">
        <v>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2" t="s">
        <v>55</v>
      </c>
      <c r="C16" s="3" t="s">
        <v>23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2" t="s">
        <v>56</v>
      </c>
      <c r="C17" s="3" t="s">
        <v>24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2" t="s">
        <v>57</v>
      </c>
      <c r="C18" s="3" t="s">
        <v>63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2" t="s">
        <v>61</v>
      </c>
      <c r="C19" s="3" t="s">
        <v>64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2" t="s">
        <v>58</v>
      </c>
      <c r="C20" s="3" t="s">
        <v>65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2" t="s">
        <v>59</v>
      </c>
      <c r="C21" s="3" t="s">
        <v>66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2" t="s">
        <v>60</v>
      </c>
      <c r="C22" s="3" t="s">
        <v>67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2" t="s">
        <v>62</v>
      </c>
      <c r="C23" s="3" t="s">
        <v>68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2" t="s">
        <v>25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2" t="s">
        <v>69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" t="s">
        <v>26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2" t="s">
        <v>70</v>
      </c>
      <c r="C27" s="3" t="s">
        <v>73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2"/>
      <c r="C28" s="3" t="s">
        <v>27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2"/>
      <c r="C29" s="3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2" t="s">
        <v>72</v>
      </c>
      <c r="C30" s="3" t="s">
        <v>74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3"/>
      <c r="B31" s="2"/>
      <c r="C31" s="3" t="s">
        <v>75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3"/>
      <c r="B32" s="2"/>
      <c r="C32" s="3" t="s">
        <v>76</v>
      </c>
      <c r="D32" s="3"/>
    </row>
    <row r="33" spans="1:4" x14ac:dyDescent="0.25">
      <c r="A33" s="3"/>
      <c r="B33" s="2" t="s">
        <v>71</v>
      </c>
      <c r="C33" s="3" t="s">
        <v>29</v>
      </c>
      <c r="D33" s="3"/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19"/>
  <sheetViews>
    <sheetView showGridLines="0" tabSelected="1" zoomScale="90" zoomScaleNormal="90" zoomScaleSheetLayoutView="100" workbookViewId="0">
      <selection activeCell="A12" sqref="A12"/>
    </sheetView>
  </sheetViews>
  <sheetFormatPr baseColWidth="10" defaultRowHeight="13.5" x14ac:dyDescent="0.25"/>
  <cols>
    <col min="1" max="1" width="11.42578125" style="3"/>
    <col min="2" max="2" width="15.42578125" style="3" customWidth="1"/>
    <col min="3" max="3" width="15" style="3" customWidth="1"/>
    <col min="4" max="4" width="12.7109375" style="3" customWidth="1"/>
    <col min="5" max="6" width="11.42578125" style="3"/>
    <col min="7" max="7" width="10.85546875" style="3" customWidth="1"/>
    <col min="8" max="8" width="11.85546875" style="3" customWidth="1"/>
    <col min="9" max="10" width="11.140625" style="3" customWidth="1"/>
    <col min="11" max="11" width="13.140625" style="3" customWidth="1"/>
    <col min="12" max="13" width="11.140625" style="3" customWidth="1"/>
    <col min="14" max="14" width="11.85546875" style="3" customWidth="1"/>
    <col min="15" max="15" width="12.85546875" style="3" customWidth="1"/>
    <col min="16" max="17" width="11.85546875" style="3" customWidth="1"/>
    <col min="18" max="18" width="9.5703125" style="3" customWidth="1"/>
    <col min="19" max="19" width="9.42578125" style="3" customWidth="1"/>
    <col min="20" max="20" width="10.7109375" style="3" customWidth="1"/>
    <col min="21" max="21" width="14.85546875" style="3" customWidth="1"/>
    <col min="22" max="22" width="14.140625" style="3" bestFit="1" customWidth="1"/>
    <col min="23" max="23" width="17.28515625" style="3" bestFit="1" customWidth="1"/>
    <col min="24" max="16384" width="11.42578125" style="3"/>
  </cols>
  <sheetData>
    <row r="1" spans="1:38" s="6" customFormat="1" ht="15.75" x14ac:dyDescent="0.25">
      <c r="A1" s="135" t="s">
        <v>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6" customFormat="1" ht="15.75" x14ac:dyDescent="0.2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s="6" customFormat="1" ht="16.5" thickBot="1" x14ac:dyDescent="0.3">
      <c r="A3" s="135" t="s">
        <v>145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s="6" customFormat="1" ht="14.25" thickBot="1" x14ac:dyDescent="0.3">
      <c r="A4" s="136" t="s">
        <v>33</v>
      </c>
      <c r="B4" s="137"/>
      <c r="C4" s="137"/>
      <c r="D4" s="137"/>
      <c r="E4" s="137"/>
      <c r="F4" s="137"/>
      <c r="G4" s="136" t="s">
        <v>32</v>
      </c>
      <c r="H4" s="137"/>
      <c r="I4" s="137"/>
      <c r="J4" s="137"/>
      <c r="K4" s="137"/>
      <c r="L4" s="137"/>
      <c r="M4" s="137"/>
      <c r="N4" s="137"/>
      <c r="O4" s="138"/>
      <c r="P4" s="137" t="s">
        <v>4</v>
      </c>
      <c r="Q4" s="137"/>
      <c r="R4" s="137"/>
      <c r="S4" s="137"/>
      <c r="T4" s="137"/>
      <c r="U4" s="137"/>
      <c r="V4" s="13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4" customHeight="1" thickBot="1" x14ac:dyDescent="0.3">
      <c r="A5" s="149" t="s">
        <v>34</v>
      </c>
      <c r="B5" s="149" t="s">
        <v>78</v>
      </c>
      <c r="C5" s="149" t="s">
        <v>79</v>
      </c>
      <c r="D5" s="149" t="s">
        <v>30</v>
      </c>
      <c r="E5" s="149" t="s">
        <v>5</v>
      </c>
      <c r="F5" s="147" t="s">
        <v>31</v>
      </c>
      <c r="G5" s="141" t="s">
        <v>6</v>
      </c>
      <c r="H5" s="141" t="s">
        <v>7</v>
      </c>
      <c r="I5" s="141" t="s">
        <v>35</v>
      </c>
      <c r="J5" s="141" t="s">
        <v>36</v>
      </c>
      <c r="K5" s="141" t="s">
        <v>40</v>
      </c>
      <c r="L5" s="141" t="s">
        <v>37</v>
      </c>
      <c r="M5" s="141" t="s">
        <v>38</v>
      </c>
      <c r="N5" s="141" t="s">
        <v>39</v>
      </c>
      <c r="O5" s="141" t="s">
        <v>41</v>
      </c>
      <c r="P5" s="143" t="s">
        <v>8</v>
      </c>
      <c r="Q5" s="143"/>
      <c r="R5" s="144"/>
      <c r="S5" s="145" t="s">
        <v>9</v>
      </c>
      <c r="T5" s="145"/>
      <c r="U5" s="146"/>
      <c r="V5" s="139" t="s">
        <v>10</v>
      </c>
    </row>
    <row r="6" spans="1:38" s="1" customFormat="1" ht="31.5" customHeight="1" thickBot="1" x14ac:dyDescent="0.3">
      <c r="A6" s="150"/>
      <c r="B6" s="150"/>
      <c r="C6" s="150"/>
      <c r="D6" s="150"/>
      <c r="E6" s="150"/>
      <c r="F6" s="148"/>
      <c r="G6" s="142"/>
      <c r="H6" s="142"/>
      <c r="I6" s="142"/>
      <c r="J6" s="142"/>
      <c r="K6" s="142"/>
      <c r="L6" s="142"/>
      <c r="M6" s="142"/>
      <c r="N6" s="142"/>
      <c r="O6" s="142"/>
      <c r="P6" s="8" t="s">
        <v>11</v>
      </c>
      <c r="Q6" s="7" t="s">
        <v>12</v>
      </c>
      <c r="R6" s="7" t="s">
        <v>13</v>
      </c>
      <c r="S6" s="87" t="s">
        <v>14</v>
      </c>
      <c r="T6" s="8" t="s">
        <v>13</v>
      </c>
      <c r="U6" s="8" t="s">
        <v>15</v>
      </c>
      <c r="V6" s="140"/>
    </row>
    <row r="7" spans="1:38" s="14" customFormat="1" ht="27" x14ac:dyDescent="0.25">
      <c r="A7" s="47">
        <f>+'CVE_FONDO (2)'!A7</f>
        <v>2005</v>
      </c>
      <c r="B7" s="77" t="s">
        <v>87</v>
      </c>
      <c r="C7" s="77">
        <f>+'CVE_FONDO (2)'!C7</f>
        <v>183726118</v>
      </c>
      <c r="D7" s="75">
        <f>+'CVE_FONDO (2)'!D7</f>
        <v>1322000</v>
      </c>
      <c r="E7" s="81">
        <v>0</v>
      </c>
      <c r="F7" s="9">
        <f t="shared" ref="F7:F12" si="0">D7+E7</f>
        <v>1322000</v>
      </c>
      <c r="G7" s="105">
        <v>4000</v>
      </c>
      <c r="H7" s="10">
        <v>4000</v>
      </c>
      <c r="I7" s="58">
        <f>+D7</f>
        <v>1322000</v>
      </c>
      <c r="J7" s="58">
        <f t="shared" ref="J7:L9" si="1">+I7</f>
        <v>1322000</v>
      </c>
      <c r="K7" s="58">
        <f t="shared" si="1"/>
        <v>1322000</v>
      </c>
      <c r="L7" s="58">
        <f t="shared" si="1"/>
        <v>1322000</v>
      </c>
      <c r="M7" s="73">
        <f>+'CVE_FONDO (2)'!M7</f>
        <v>1170842</v>
      </c>
      <c r="N7" s="73">
        <f>+M7</f>
        <v>1170842</v>
      </c>
      <c r="O7" s="108">
        <v>0</v>
      </c>
      <c r="P7" s="105">
        <v>201</v>
      </c>
      <c r="Q7" s="11" t="s">
        <v>98</v>
      </c>
      <c r="R7" s="62">
        <v>38693</v>
      </c>
      <c r="S7" s="12"/>
      <c r="T7" s="13"/>
      <c r="U7" s="13">
        <f>+L7</f>
        <v>1322000</v>
      </c>
      <c r="V7" s="112"/>
    </row>
    <row r="8" spans="1:38" s="14" customFormat="1" ht="81" x14ac:dyDescent="0.25">
      <c r="A8" s="15" t="str">
        <f>+'CVE_FONDO (2)'!A8</f>
        <v>2005-2006-2007</v>
      </c>
      <c r="B8" s="78" t="s">
        <v>87</v>
      </c>
      <c r="C8" s="78">
        <f>+'CVE_FONDO (2)'!C8</f>
        <v>183726118</v>
      </c>
      <c r="D8" s="71">
        <f>+'CVE_FONDO (2)'!D8+'CVE_FONDO (2)'!D9+'CVE_FONDO (2)'!D10+'CVE_FONDO (2)'!D11</f>
        <v>13487992.989999998</v>
      </c>
      <c r="E8" s="70">
        <v>0</v>
      </c>
      <c r="F8" s="17">
        <f t="shared" si="0"/>
        <v>13487992.989999998</v>
      </c>
      <c r="G8" s="107" t="s">
        <v>107</v>
      </c>
      <c r="H8" s="21" t="s">
        <v>109</v>
      </c>
      <c r="I8" s="60">
        <f>SUM('CVE_FONDO (2)'!I8:I11)</f>
        <v>13487992.990000002</v>
      </c>
      <c r="J8" s="60">
        <f t="shared" si="1"/>
        <v>13487992.990000002</v>
      </c>
      <c r="K8" s="60">
        <f t="shared" si="1"/>
        <v>13487992.990000002</v>
      </c>
      <c r="L8" s="60">
        <f t="shared" si="1"/>
        <v>13487992.990000002</v>
      </c>
      <c r="M8" s="60">
        <f>SUM('CVE_FONDO (2)'!M8:M11)</f>
        <v>13487992.990000002</v>
      </c>
      <c r="N8" s="19">
        <f>+M8</f>
        <v>13487992.990000002</v>
      </c>
      <c r="O8" s="108">
        <f>F8-K8</f>
        <v>0</v>
      </c>
      <c r="P8" s="109" t="s">
        <v>111</v>
      </c>
      <c r="Q8" s="21" t="s">
        <v>99</v>
      </c>
      <c r="R8" s="66">
        <v>40624</v>
      </c>
      <c r="S8" s="44" t="s">
        <v>113</v>
      </c>
      <c r="T8" s="66" t="s">
        <v>114</v>
      </c>
      <c r="U8" s="119" t="s">
        <v>112</v>
      </c>
      <c r="V8" s="113"/>
    </row>
    <row r="9" spans="1:38" ht="81" x14ac:dyDescent="0.25">
      <c r="A9" s="76" t="str">
        <f>+'CVE_FONDO (2)'!A12</f>
        <v>2008-2009</v>
      </c>
      <c r="B9" s="79" t="s">
        <v>87</v>
      </c>
      <c r="C9" s="80">
        <f>+'CVE_FONDO (2)'!C9</f>
        <v>183726118</v>
      </c>
      <c r="D9" s="72">
        <f>+'CVE_FONDO (2)'!D12+'CVE_FONDO (2)'!D13+'CVE_FONDO (2)'!D14+'CVE_FONDO (2)'!D15+'CVE_FONDO (2)'!D16+'CVE_FONDO (2)'!D17</f>
        <v>6405501.3899999997</v>
      </c>
      <c r="E9" s="70">
        <v>0</v>
      </c>
      <c r="F9" s="17">
        <f t="shared" si="0"/>
        <v>6405501.3899999997</v>
      </c>
      <c r="G9" s="107" t="s">
        <v>108</v>
      </c>
      <c r="H9" s="52" t="s">
        <v>110</v>
      </c>
      <c r="I9" s="83">
        <f>SUM('CVE_FONDO (2)'!I12:I17)</f>
        <v>6405501.3899999997</v>
      </c>
      <c r="J9" s="83">
        <f t="shared" si="1"/>
        <v>6405501.3899999997</v>
      </c>
      <c r="K9" s="83">
        <f t="shared" si="1"/>
        <v>6405501.3899999997</v>
      </c>
      <c r="L9" s="83">
        <f t="shared" si="1"/>
        <v>6405501.3899999997</v>
      </c>
      <c r="M9" s="60">
        <f>+'CVE_FONDO (2)'!M12+'CVE_FONDO (2)'!M13+'CVE_FONDO (2)'!M14+'CVE_FONDO (2)'!M15+'CVE_FONDO (2)'!M16+'CVE_FONDO (2)'!M17</f>
        <v>5609544.7700000005</v>
      </c>
      <c r="N9" s="19">
        <f>+M9</f>
        <v>5609544.7700000005</v>
      </c>
      <c r="O9" s="108">
        <v>0</v>
      </c>
      <c r="P9" s="109" t="s">
        <v>115</v>
      </c>
      <c r="Q9" s="20" t="s">
        <v>104</v>
      </c>
      <c r="R9" s="66">
        <v>40282</v>
      </c>
      <c r="S9" s="44" t="s">
        <v>116</v>
      </c>
      <c r="T9" s="66" t="s">
        <v>117</v>
      </c>
      <c r="U9" s="84">
        <f>+L9</f>
        <v>6405501.3899999997</v>
      </c>
      <c r="V9" s="113"/>
    </row>
    <row r="10" spans="1:38" ht="40.5" x14ac:dyDescent="0.25">
      <c r="A10" s="76">
        <v>2010</v>
      </c>
      <c r="B10" s="79" t="s">
        <v>87</v>
      </c>
      <c r="C10" s="78">
        <v>183726118</v>
      </c>
      <c r="D10" s="106">
        <v>606970</v>
      </c>
      <c r="E10" s="69">
        <v>0</v>
      </c>
      <c r="F10" s="55">
        <f t="shared" si="0"/>
        <v>606970</v>
      </c>
      <c r="G10" s="21">
        <v>2000</v>
      </c>
      <c r="H10" s="10">
        <v>246002</v>
      </c>
      <c r="I10" s="58">
        <v>606970</v>
      </c>
      <c r="J10" s="58">
        <v>606970</v>
      </c>
      <c r="K10" s="58">
        <v>606970</v>
      </c>
      <c r="L10" s="58">
        <v>606970</v>
      </c>
      <c r="M10" s="58">
        <v>559999.98</v>
      </c>
      <c r="N10" s="85">
        <f>+M10</f>
        <v>559999.98</v>
      </c>
      <c r="O10" s="108">
        <v>0</v>
      </c>
      <c r="P10" s="21">
        <v>620</v>
      </c>
      <c r="Q10" s="20" t="s">
        <v>99</v>
      </c>
      <c r="R10" s="66">
        <v>40624</v>
      </c>
      <c r="S10" s="22" t="s">
        <v>136</v>
      </c>
      <c r="T10" s="129">
        <v>40863</v>
      </c>
      <c r="U10" s="23">
        <v>606970</v>
      </c>
      <c r="V10" s="113"/>
    </row>
    <row r="11" spans="1:38" ht="27" x14ac:dyDescent="0.25">
      <c r="A11" s="76">
        <v>2012</v>
      </c>
      <c r="B11" s="79" t="s">
        <v>87</v>
      </c>
      <c r="C11" s="78">
        <v>183726118</v>
      </c>
      <c r="D11" s="71">
        <v>1000000</v>
      </c>
      <c r="E11" s="60">
        <v>0</v>
      </c>
      <c r="F11" s="55">
        <f t="shared" si="0"/>
        <v>1000000</v>
      </c>
      <c r="G11" s="3">
        <v>6000</v>
      </c>
      <c r="H11" s="21">
        <v>614001</v>
      </c>
      <c r="I11" s="59">
        <v>1000000</v>
      </c>
      <c r="J11" s="59">
        <f t="shared" ref="J11:L12" si="2">+I11</f>
        <v>1000000</v>
      </c>
      <c r="K11" s="59">
        <f t="shared" si="2"/>
        <v>1000000</v>
      </c>
      <c r="L11" s="59">
        <f t="shared" si="2"/>
        <v>1000000</v>
      </c>
      <c r="M11" s="59">
        <f>+'CVE_FONDO (2)'!M27</f>
        <v>416067.27</v>
      </c>
      <c r="N11" s="86">
        <f t="shared" ref="N11:N12" si="3">+M11</f>
        <v>416067.27</v>
      </c>
      <c r="O11" s="108">
        <v>0</v>
      </c>
      <c r="P11" s="21">
        <v>833</v>
      </c>
      <c r="Q11" s="20" t="s">
        <v>118</v>
      </c>
      <c r="R11" s="66">
        <v>41317</v>
      </c>
      <c r="S11" s="25" t="s">
        <v>137</v>
      </c>
      <c r="T11" s="129">
        <v>41317</v>
      </c>
      <c r="U11" s="23">
        <v>1000000</v>
      </c>
      <c r="V11" s="113"/>
    </row>
    <row r="12" spans="1:38" ht="132" customHeight="1" thickBot="1" x14ac:dyDescent="0.3">
      <c r="A12" s="76">
        <v>2013</v>
      </c>
      <c r="B12" s="79" t="s">
        <v>87</v>
      </c>
      <c r="C12" s="78">
        <v>183726118</v>
      </c>
      <c r="D12" s="71">
        <f>SUM('CVE_FONDO (2)'!D28:D30)</f>
        <v>2975151.96</v>
      </c>
      <c r="E12" s="60">
        <v>0</v>
      </c>
      <c r="F12" s="55">
        <f t="shared" si="0"/>
        <v>2975151.96</v>
      </c>
      <c r="G12" s="127" t="s">
        <v>123</v>
      </c>
      <c r="H12" s="20" t="s">
        <v>135</v>
      </c>
      <c r="I12" s="59">
        <f>SUM('CVE_FONDO (2)'!I28:I30)</f>
        <v>2975151.96</v>
      </c>
      <c r="J12" s="59">
        <f t="shared" si="2"/>
        <v>2975151.96</v>
      </c>
      <c r="K12" s="59">
        <f t="shared" si="2"/>
        <v>2975151.96</v>
      </c>
      <c r="L12" s="59">
        <f t="shared" si="2"/>
        <v>2975151.96</v>
      </c>
      <c r="M12" s="59">
        <f>SUM('CVE_FONDO (2)'!M28:M30)</f>
        <v>2261133.13</v>
      </c>
      <c r="N12" s="86">
        <f t="shared" si="3"/>
        <v>2261133.13</v>
      </c>
      <c r="O12" s="108">
        <v>0</v>
      </c>
      <c r="P12" s="121" t="s">
        <v>120</v>
      </c>
      <c r="Q12" s="21" t="s">
        <v>133</v>
      </c>
      <c r="R12" s="21" t="s">
        <v>134</v>
      </c>
      <c r="S12" s="44" t="s">
        <v>131</v>
      </c>
      <c r="T12" s="128" t="s">
        <v>132</v>
      </c>
      <c r="U12" s="23">
        <f>SUM('CVE_FONDO (2)'!U28:U30)</f>
        <v>2975151.96</v>
      </c>
      <c r="V12" s="113"/>
    </row>
    <row r="13" spans="1:38" ht="14.25" thickBot="1" x14ac:dyDescent="0.3">
      <c r="A13" s="131" t="s">
        <v>0</v>
      </c>
      <c r="B13" s="132"/>
      <c r="C13" s="114"/>
      <c r="D13" s="115">
        <f>SUM(D7:D12)</f>
        <v>25797616.34</v>
      </c>
      <c r="E13" s="116">
        <f>SUM(E7:E11)</f>
        <v>0</v>
      </c>
      <c r="F13" s="115">
        <f>SUM(F7:F12)</f>
        <v>25797616.34</v>
      </c>
      <c r="G13" s="133"/>
      <c r="H13" s="134"/>
      <c r="I13" s="116">
        <f>SUM(I7:I12)</f>
        <v>25797616.340000004</v>
      </c>
      <c r="J13" s="115">
        <f t="shared" ref="J13:N13" si="4">SUM(J7:J12)</f>
        <v>25797616.340000004</v>
      </c>
      <c r="K13" s="116">
        <f t="shared" si="4"/>
        <v>25797616.340000004</v>
      </c>
      <c r="L13" s="115">
        <f t="shared" si="4"/>
        <v>25797616.340000004</v>
      </c>
      <c r="M13" s="116">
        <f t="shared" si="4"/>
        <v>23505580.140000001</v>
      </c>
      <c r="N13" s="115">
        <f t="shared" si="4"/>
        <v>23505580.140000001</v>
      </c>
      <c r="O13" s="117">
        <f>SUM(O7:O12)</f>
        <v>0</v>
      </c>
      <c r="P13" s="118"/>
      <c r="Q13" s="118"/>
      <c r="R13" s="110"/>
      <c r="S13" s="118"/>
      <c r="T13" s="110"/>
      <c r="U13" s="118"/>
      <c r="V13" s="111"/>
    </row>
    <row r="14" spans="1:38" x14ac:dyDescent="0.25">
      <c r="A14" s="4"/>
      <c r="B14" s="4"/>
      <c r="C14" s="4"/>
      <c r="D14" s="4"/>
      <c r="E14" s="4"/>
      <c r="F14" s="4"/>
      <c r="G14" s="32"/>
      <c r="H14" s="32"/>
      <c r="I14" s="32"/>
      <c r="J14" s="32"/>
      <c r="K14" s="32"/>
      <c r="L14" s="32"/>
      <c r="M14" s="32"/>
      <c r="N14" s="33"/>
      <c r="O14" s="33"/>
      <c r="P14" s="33"/>
      <c r="Q14" s="33"/>
      <c r="R14" s="33"/>
      <c r="S14" s="34"/>
      <c r="T14" s="33"/>
      <c r="U14" s="33"/>
      <c r="V14" s="33"/>
    </row>
    <row r="16" spans="1:38" x14ac:dyDescent="0.25">
      <c r="B16" s="3" t="s">
        <v>122</v>
      </c>
      <c r="E16" s="122"/>
      <c r="N16" s="122"/>
    </row>
    <row r="17" spans="14:17" x14ac:dyDescent="0.25">
      <c r="N17" s="122"/>
      <c r="O17" s="122"/>
    </row>
    <row r="18" spans="14:17" x14ac:dyDescent="0.25">
      <c r="N18" s="123"/>
      <c r="Q18" s="125"/>
    </row>
    <row r="19" spans="14:17" x14ac:dyDescent="0.25">
      <c r="N19" s="122"/>
    </row>
  </sheetData>
  <mergeCells count="26">
    <mergeCell ref="A5:A6"/>
    <mergeCell ref="B5:B6"/>
    <mergeCell ref="C5:C6"/>
    <mergeCell ref="D5:D6"/>
    <mergeCell ref="E5:E6"/>
    <mergeCell ref="N5:N6"/>
    <mergeCell ref="O5:O6"/>
    <mergeCell ref="P5:R5"/>
    <mergeCell ref="S5:U5"/>
    <mergeCell ref="F5:F6"/>
    <mergeCell ref="A13:B13"/>
    <mergeCell ref="G13:H13"/>
    <mergeCell ref="A1:V1"/>
    <mergeCell ref="A2:V2"/>
    <mergeCell ref="A3:V3"/>
    <mergeCell ref="A4:F4"/>
    <mergeCell ref="G4:O4"/>
    <mergeCell ref="P4:V4"/>
    <mergeCell ref="V5:V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39370078740157483" right="0.39370078740157483" top="0.39370078740157483" bottom="0.39370078740157483" header="0" footer="0"/>
  <pageSetup scale="48" orientation="landscape" r:id="rId1"/>
  <headerFooter alignWithMargins="0"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45"/>
  <sheetViews>
    <sheetView showGridLines="0" zoomScale="90" zoomScaleNormal="90" zoomScaleSheetLayoutView="100" workbookViewId="0">
      <selection activeCell="E12" sqref="E12"/>
    </sheetView>
  </sheetViews>
  <sheetFormatPr baseColWidth="10" defaultRowHeight="13.5" x14ac:dyDescent="0.25"/>
  <cols>
    <col min="1" max="1" width="11.42578125" style="3"/>
    <col min="2" max="2" width="15.42578125" style="3" customWidth="1"/>
    <col min="3" max="3" width="15" style="3" customWidth="1"/>
    <col min="4" max="4" width="12.7109375" style="3" customWidth="1"/>
    <col min="5" max="6" width="11.42578125" style="3"/>
    <col min="7" max="7" width="14.5703125" style="3" customWidth="1"/>
    <col min="8" max="8" width="11.7109375" style="3" customWidth="1"/>
    <col min="9" max="10" width="11.140625" style="3" customWidth="1"/>
    <col min="11" max="11" width="13.140625" style="3" customWidth="1"/>
    <col min="12" max="13" width="11.140625" style="3" customWidth="1"/>
    <col min="14" max="14" width="11.85546875" style="3" customWidth="1"/>
    <col min="15" max="15" width="12" style="3" customWidth="1"/>
    <col min="16" max="17" width="11.85546875" style="3" customWidth="1"/>
    <col min="18" max="18" width="9.5703125" style="3" customWidth="1"/>
    <col min="19" max="19" width="11.42578125" style="3" customWidth="1"/>
    <col min="20" max="20" width="10.7109375" style="3" customWidth="1"/>
    <col min="21" max="21" width="14.85546875" style="3" customWidth="1"/>
    <col min="22" max="22" width="14.140625" style="3" bestFit="1" customWidth="1"/>
    <col min="23" max="23" width="17.28515625" style="3" bestFit="1" customWidth="1"/>
    <col min="24" max="16384" width="11.42578125" style="3"/>
  </cols>
  <sheetData>
    <row r="1" spans="1:38" s="6" customFormat="1" ht="15.75" x14ac:dyDescent="0.25">
      <c r="A1" s="135" t="s">
        <v>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6" customFormat="1" ht="15.75" x14ac:dyDescent="0.2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s="6" customFormat="1" ht="16.5" thickBot="1" x14ac:dyDescent="0.3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s="6" customFormat="1" ht="14.25" thickBot="1" x14ac:dyDescent="0.3">
      <c r="A4" s="136" t="s">
        <v>33</v>
      </c>
      <c r="B4" s="137"/>
      <c r="C4" s="137"/>
      <c r="D4" s="137"/>
      <c r="E4" s="137"/>
      <c r="F4" s="137"/>
      <c r="G4" s="136" t="s">
        <v>32</v>
      </c>
      <c r="H4" s="137"/>
      <c r="I4" s="137"/>
      <c r="J4" s="137"/>
      <c r="K4" s="137"/>
      <c r="L4" s="137"/>
      <c r="M4" s="137"/>
      <c r="N4" s="137"/>
      <c r="O4" s="138"/>
      <c r="P4" s="137" t="s">
        <v>4</v>
      </c>
      <c r="Q4" s="137"/>
      <c r="R4" s="137"/>
      <c r="S4" s="137"/>
      <c r="T4" s="137"/>
      <c r="U4" s="137"/>
      <c r="V4" s="13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4" customHeight="1" thickBot="1" x14ac:dyDescent="0.3">
      <c r="A5" s="149" t="s">
        <v>34</v>
      </c>
      <c r="B5" s="149" t="s">
        <v>78</v>
      </c>
      <c r="C5" s="149" t="s">
        <v>79</v>
      </c>
      <c r="D5" s="149" t="s">
        <v>30</v>
      </c>
      <c r="E5" s="149" t="s">
        <v>5</v>
      </c>
      <c r="F5" s="147" t="s">
        <v>31</v>
      </c>
      <c r="G5" s="141" t="s">
        <v>6</v>
      </c>
      <c r="H5" s="141" t="s">
        <v>7</v>
      </c>
      <c r="I5" s="141" t="s">
        <v>35</v>
      </c>
      <c r="J5" s="141" t="s">
        <v>36</v>
      </c>
      <c r="K5" s="141" t="s">
        <v>40</v>
      </c>
      <c r="L5" s="141" t="s">
        <v>37</v>
      </c>
      <c r="M5" s="141" t="s">
        <v>38</v>
      </c>
      <c r="N5" s="141" t="s">
        <v>39</v>
      </c>
      <c r="O5" s="141" t="s">
        <v>41</v>
      </c>
      <c r="P5" s="143" t="s">
        <v>8</v>
      </c>
      <c r="Q5" s="143"/>
      <c r="R5" s="144"/>
      <c r="S5" s="145" t="s">
        <v>9</v>
      </c>
      <c r="T5" s="145"/>
      <c r="U5" s="146"/>
      <c r="V5" s="139" t="s">
        <v>10</v>
      </c>
    </row>
    <row r="6" spans="1:38" s="1" customFormat="1" ht="31.5" customHeight="1" thickBot="1" x14ac:dyDescent="0.3">
      <c r="A6" s="150"/>
      <c r="B6" s="150"/>
      <c r="C6" s="150"/>
      <c r="D6" s="150"/>
      <c r="E6" s="150"/>
      <c r="F6" s="148"/>
      <c r="G6" s="142"/>
      <c r="H6" s="142"/>
      <c r="I6" s="142"/>
      <c r="J6" s="142"/>
      <c r="K6" s="142"/>
      <c r="L6" s="142"/>
      <c r="M6" s="142"/>
      <c r="N6" s="142"/>
      <c r="O6" s="142"/>
      <c r="P6" s="7" t="s">
        <v>11</v>
      </c>
      <c r="Q6" s="7" t="s">
        <v>12</v>
      </c>
      <c r="R6" s="7" t="s">
        <v>13</v>
      </c>
      <c r="S6" s="42" t="s">
        <v>14</v>
      </c>
      <c r="T6" s="8" t="s">
        <v>13</v>
      </c>
      <c r="U6" s="8" t="s">
        <v>15</v>
      </c>
      <c r="V6" s="140"/>
    </row>
    <row r="7" spans="1:38" s="14" customFormat="1" ht="27" x14ac:dyDescent="0.25">
      <c r="A7" s="53">
        <v>2005</v>
      </c>
      <c r="B7" s="54" t="s">
        <v>86</v>
      </c>
      <c r="C7" s="120">
        <v>183726118</v>
      </c>
      <c r="D7" s="75">
        <v>1322000</v>
      </c>
      <c r="E7" s="69">
        <v>0</v>
      </c>
      <c r="F7" s="55">
        <f t="shared" ref="F7:F17" si="0">D7+E7</f>
        <v>1322000</v>
      </c>
      <c r="G7" s="11">
        <v>4000</v>
      </c>
      <c r="H7" s="10">
        <v>442001</v>
      </c>
      <c r="I7" s="58">
        <v>1322000</v>
      </c>
      <c r="J7" s="58">
        <v>1322000</v>
      </c>
      <c r="K7" s="58">
        <v>1322000</v>
      </c>
      <c r="L7" s="58">
        <v>1322000</v>
      </c>
      <c r="M7" s="73">
        <f>1167202+3640</f>
        <v>1170842</v>
      </c>
      <c r="N7" s="85">
        <f>1167202+3640</f>
        <v>1170842</v>
      </c>
      <c r="O7" s="57">
        <f>+F7-K7</f>
        <v>0</v>
      </c>
      <c r="P7" s="11">
        <v>201</v>
      </c>
      <c r="Q7" s="11" t="s">
        <v>98</v>
      </c>
      <c r="R7" s="62">
        <v>38693</v>
      </c>
      <c r="S7" s="63"/>
      <c r="T7" s="64"/>
      <c r="U7" s="65"/>
      <c r="V7" s="56"/>
    </row>
    <row r="8" spans="1:38" s="14" customFormat="1" ht="67.5" x14ac:dyDescent="0.25">
      <c r="A8" s="48" t="s">
        <v>84</v>
      </c>
      <c r="B8" s="50" t="s">
        <v>86</v>
      </c>
      <c r="C8" s="78">
        <v>183726118</v>
      </c>
      <c r="D8" s="71">
        <v>5025740.84</v>
      </c>
      <c r="E8" s="60">
        <v>0</v>
      </c>
      <c r="F8" s="55">
        <f t="shared" si="0"/>
        <v>5025740.84</v>
      </c>
      <c r="G8" s="20" t="s">
        <v>88</v>
      </c>
      <c r="H8" s="21" t="s">
        <v>91</v>
      </c>
      <c r="I8" s="59">
        <f>430640.36+4595100.48</f>
        <v>5025740.8400000008</v>
      </c>
      <c r="J8" s="59">
        <f t="shared" ref="J8:J17" si="1">+I8</f>
        <v>5025740.8400000008</v>
      </c>
      <c r="K8" s="59">
        <f t="shared" ref="K8:K17" si="2">+J8</f>
        <v>5025740.8400000008</v>
      </c>
      <c r="L8" s="59">
        <f t="shared" ref="L8:L17" si="3">+K8</f>
        <v>5025740.8400000008</v>
      </c>
      <c r="M8" s="59">
        <f t="shared" ref="M8:N17" si="4">+L8</f>
        <v>5025740.8400000008</v>
      </c>
      <c r="N8" s="86">
        <f t="shared" si="4"/>
        <v>5025740.8400000008</v>
      </c>
      <c r="O8" s="57">
        <v>0</v>
      </c>
      <c r="P8" s="20">
        <v>623</v>
      </c>
      <c r="Q8" s="21" t="s">
        <v>99</v>
      </c>
      <c r="R8" s="66">
        <v>40624</v>
      </c>
      <c r="S8" s="44" t="s">
        <v>100</v>
      </c>
      <c r="T8" s="66" t="s">
        <v>101</v>
      </c>
      <c r="U8" s="67" t="s">
        <v>102</v>
      </c>
      <c r="V8" s="43"/>
    </row>
    <row r="9" spans="1:38" s="14" customFormat="1" ht="40.5" x14ac:dyDescent="0.25">
      <c r="A9" s="48" t="s">
        <v>84</v>
      </c>
      <c r="B9" s="50" t="s">
        <v>87</v>
      </c>
      <c r="C9" s="78">
        <v>183726118</v>
      </c>
      <c r="D9" s="71">
        <v>3085344.45</v>
      </c>
      <c r="E9" s="60">
        <v>0</v>
      </c>
      <c r="F9" s="55">
        <f t="shared" si="0"/>
        <v>3085344.45</v>
      </c>
      <c r="G9" s="20">
        <v>6000</v>
      </c>
      <c r="H9" s="21">
        <v>614001</v>
      </c>
      <c r="I9" s="59">
        <v>3085344.45</v>
      </c>
      <c r="J9" s="59">
        <f t="shared" si="1"/>
        <v>3085344.45</v>
      </c>
      <c r="K9" s="59">
        <f t="shared" si="2"/>
        <v>3085344.45</v>
      </c>
      <c r="L9" s="59">
        <f t="shared" si="3"/>
        <v>3085344.45</v>
      </c>
      <c r="M9" s="59">
        <f t="shared" si="4"/>
        <v>3085344.45</v>
      </c>
      <c r="N9" s="86">
        <f t="shared" si="4"/>
        <v>3085344.45</v>
      </c>
      <c r="O9" s="57">
        <f t="shared" ref="O9:O15" si="5">+F9-K9</f>
        <v>0</v>
      </c>
      <c r="P9" s="20">
        <v>624</v>
      </c>
      <c r="Q9" s="21" t="s">
        <v>99</v>
      </c>
      <c r="R9" s="66">
        <v>40624</v>
      </c>
      <c r="S9" s="44" t="s">
        <v>103</v>
      </c>
      <c r="T9" s="68">
        <v>41103</v>
      </c>
      <c r="U9" s="43">
        <v>3085344.45</v>
      </c>
      <c r="V9" s="43"/>
    </row>
    <row r="10" spans="1:38" s="14" customFormat="1" ht="81" x14ac:dyDescent="0.25">
      <c r="A10" s="48" t="s">
        <v>84</v>
      </c>
      <c r="B10" s="50" t="s">
        <v>86</v>
      </c>
      <c r="C10" s="78">
        <v>183726118</v>
      </c>
      <c r="D10" s="71">
        <v>1771830.82</v>
      </c>
      <c r="E10" s="60">
        <v>0</v>
      </c>
      <c r="F10" s="55">
        <f t="shared" si="0"/>
        <v>1771830.82</v>
      </c>
      <c r="G10" s="20" t="s">
        <v>88</v>
      </c>
      <c r="H10" s="21" t="s">
        <v>92</v>
      </c>
      <c r="I10" s="59">
        <f>1629500.19+142330.63</f>
        <v>1771830.8199999998</v>
      </c>
      <c r="J10" s="59">
        <f t="shared" si="1"/>
        <v>1771830.8199999998</v>
      </c>
      <c r="K10" s="59">
        <f t="shared" si="2"/>
        <v>1771830.8199999998</v>
      </c>
      <c r="L10" s="59">
        <f t="shared" si="3"/>
        <v>1771830.8199999998</v>
      </c>
      <c r="M10" s="59">
        <f t="shared" si="4"/>
        <v>1771830.8199999998</v>
      </c>
      <c r="N10" s="86">
        <f t="shared" si="4"/>
        <v>1771830.8199999998</v>
      </c>
      <c r="O10" s="57">
        <f t="shared" si="5"/>
        <v>0</v>
      </c>
      <c r="P10" s="20">
        <v>625</v>
      </c>
      <c r="Q10" s="21" t="s">
        <v>99</v>
      </c>
      <c r="R10" s="66">
        <v>40624</v>
      </c>
      <c r="S10" s="44" t="s">
        <v>100</v>
      </c>
      <c r="T10" s="66" t="s">
        <v>101</v>
      </c>
      <c r="U10" s="67" t="s">
        <v>102</v>
      </c>
      <c r="V10" s="43"/>
    </row>
    <row r="11" spans="1:38" s="14" customFormat="1" ht="67.5" x14ac:dyDescent="0.25">
      <c r="A11" s="48" t="s">
        <v>84</v>
      </c>
      <c r="B11" s="50" t="s">
        <v>86</v>
      </c>
      <c r="C11" s="78">
        <v>183726118</v>
      </c>
      <c r="D11" s="71">
        <v>3605076.88</v>
      </c>
      <c r="E11" s="60">
        <v>0</v>
      </c>
      <c r="F11" s="55">
        <f t="shared" si="0"/>
        <v>3605076.88</v>
      </c>
      <c r="G11" s="20" t="s">
        <v>88</v>
      </c>
      <c r="H11" s="21" t="s">
        <v>93</v>
      </c>
      <c r="I11" s="59">
        <f>3493335.75+111741.13</f>
        <v>3605076.88</v>
      </c>
      <c r="J11" s="59">
        <f t="shared" si="1"/>
        <v>3605076.88</v>
      </c>
      <c r="K11" s="59">
        <f t="shared" si="2"/>
        <v>3605076.88</v>
      </c>
      <c r="L11" s="59">
        <f t="shared" si="3"/>
        <v>3605076.88</v>
      </c>
      <c r="M11" s="59">
        <f t="shared" si="4"/>
        <v>3605076.88</v>
      </c>
      <c r="N11" s="86">
        <f t="shared" si="4"/>
        <v>3605076.88</v>
      </c>
      <c r="O11" s="57">
        <f t="shared" si="5"/>
        <v>0</v>
      </c>
      <c r="P11" s="20">
        <v>626</v>
      </c>
      <c r="Q11" s="21" t="s">
        <v>99</v>
      </c>
      <c r="R11" s="66">
        <v>40624</v>
      </c>
      <c r="S11" s="44" t="s">
        <v>100</v>
      </c>
      <c r="T11" s="66" t="s">
        <v>101</v>
      </c>
      <c r="U11" s="67" t="s">
        <v>102</v>
      </c>
      <c r="V11" s="43"/>
    </row>
    <row r="12" spans="1:38" s="14" customFormat="1" ht="40.5" x14ac:dyDescent="0.25">
      <c r="A12" s="49" t="s">
        <v>85</v>
      </c>
      <c r="B12" s="50" t="s">
        <v>86</v>
      </c>
      <c r="C12" s="78">
        <v>183726118</v>
      </c>
      <c r="D12" s="71">
        <v>104880</v>
      </c>
      <c r="E12" s="60">
        <v>0</v>
      </c>
      <c r="F12" s="55">
        <f t="shared" si="0"/>
        <v>104880</v>
      </c>
      <c r="G12" s="45">
        <v>4000</v>
      </c>
      <c r="H12" s="18">
        <v>442001</v>
      </c>
      <c r="I12" s="60">
        <v>104880</v>
      </c>
      <c r="J12" s="60">
        <f t="shared" si="1"/>
        <v>104880</v>
      </c>
      <c r="K12" s="60">
        <f t="shared" si="2"/>
        <v>104880</v>
      </c>
      <c r="L12" s="60">
        <f t="shared" si="3"/>
        <v>104880</v>
      </c>
      <c r="M12" s="60">
        <f>32445.15+3000</f>
        <v>35445.15</v>
      </c>
      <c r="N12" s="74">
        <f t="shared" si="4"/>
        <v>35445.15</v>
      </c>
      <c r="O12" s="57"/>
      <c r="P12" s="20">
        <v>103</v>
      </c>
      <c r="Q12" s="20" t="s">
        <v>104</v>
      </c>
      <c r="R12" s="66">
        <v>40282</v>
      </c>
      <c r="S12" s="44" t="s">
        <v>105</v>
      </c>
      <c r="T12" s="68">
        <v>40751</v>
      </c>
      <c r="U12" s="43">
        <v>8533038.5099999998</v>
      </c>
      <c r="V12" s="43"/>
    </row>
    <row r="13" spans="1:38" s="14" customFormat="1" ht="40.5" x14ac:dyDescent="0.25">
      <c r="A13" s="49" t="s">
        <v>85</v>
      </c>
      <c r="B13" s="50" t="s">
        <v>86</v>
      </c>
      <c r="C13" s="78">
        <v>183726118</v>
      </c>
      <c r="D13" s="71">
        <v>574200</v>
      </c>
      <c r="E13" s="60">
        <v>0</v>
      </c>
      <c r="F13" s="55">
        <f t="shared" si="0"/>
        <v>574200</v>
      </c>
      <c r="G13" s="45" t="s">
        <v>89</v>
      </c>
      <c r="H13" s="21" t="s">
        <v>94</v>
      </c>
      <c r="I13" s="60">
        <v>574200</v>
      </c>
      <c r="J13" s="60">
        <f t="shared" si="1"/>
        <v>574200</v>
      </c>
      <c r="K13" s="60">
        <f t="shared" si="2"/>
        <v>574200</v>
      </c>
      <c r="L13" s="60">
        <f t="shared" si="3"/>
        <v>574200</v>
      </c>
      <c r="M13" s="60">
        <f>+L13-573562</f>
        <v>638</v>
      </c>
      <c r="N13" s="74">
        <f t="shared" si="4"/>
        <v>638</v>
      </c>
      <c r="O13" s="57">
        <f t="shared" si="5"/>
        <v>0</v>
      </c>
      <c r="P13" s="20">
        <v>104</v>
      </c>
      <c r="Q13" s="20" t="s">
        <v>104</v>
      </c>
      <c r="R13" s="66">
        <v>40282</v>
      </c>
      <c r="S13" s="44" t="s">
        <v>106</v>
      </c>
      <c r="T13" s="68">
        <v>40771</v>
      </c>
      <c r="U13" s="43">
        <v>574200</v>
      </c>
      <c r="V13" s="43"/>
    </row>
    <row r="14" spans="1:38" s="14" customFormat="1" ht="40.5" x14ac:dyDescent="0.25">
      <c r="A14" s="49" t="s">
        <v>85</v>
      </c>
      <c r="B14" s="50" t="s">
        <v>86</v>
      </c>
      <c r="C14" s="78">
        <v>183726118</v>
      </c>
      <c r="D14" s="72">
        <v>2213148.84</v>
      </c>
      <c r="E14" s="60">
        <v>0</v>
      </c>
      <c r="F14" s="55">
        <f t="shared" si="0"/>
        <v>2213148.84</v>
      </c>
      <c r="G14" s="45">
        <v>5000</v>
      </c>
      <c r="H14" s="21" t="s">
        <v>95</v>
      </c>
      <c r="I14" s="60">
        <v>2213148.84</v>
      </c>
      <c r="J14" s="60">
        <f t="shared" si="1"/>
        <v>2213148.84</v>
      </c>
      <c r="K14" s="60">
        <f t="shared" si="2"/>
        <v>2213148.84</v>
      </c>
      <c r="L14" s="60">
        <f t="shared" si="3"/>
        <v>2213148.84</v>
      </c>
      <c r="M14" s="60">
        <f t="shared" si="4"/>
        <v>2213148.84</v>
      </c>
      <c r="N14" s="74">
        <f t="shared" si="4"/>
        <v>2213148.84</v>
      </c>
      <c r="O14" s="57">
        <f t="shared" si="5"/>
        <v>0</v>
      </c>
      <c r="P14" s="20">
        <v>105</v>
      </c>
      <c r="Q14" s="20" t="s">
        <v>104</v>
      </c>
      <c r="R14" s="66">
        <v>40282</v>
      </c>
      <c r="S14" s="44" t="s">
        <v>105</v>
      </c>
      <c r="T14" s="68">
        <v>40751</v>
      </c>
      <c r="U14" s="43">
        <v>8533038.5099999998</v>
      </c>
      <c r="V14" s="43"/>
    </row>
    <row r="15" spans="1:38" s="14" customFormat="1" ht="40.5" x14ac:dyDescent="0.25">
      <c r="A15" s="49" t="s">
        <v>85</v>
      </c>
      <c r="B15" s="50" t="s">
        <v>86</v>
      </c>
      <c r="C15" s="78">
        <v>183726118</v>
      </c>
      <c r="D15" s="72">
        <v>521614.75</v>
      </c>
      <c r="E15" s="60">
        <v>0</v>
      </c>
      <c r="F15" s="55">
        <f t="shared" si="0"/>
        <v>521614.75</v>
      </c>
      <c r="G15" s="46">
        <v>5000</v>
      </c>
      <c r="H15" s="24" t="s">
        <v>96</v>
      </c>
      <c r="I15" s="61">
        <v>521614.75</v>
      </c>
      <c r="J15" s="60">
        <f t="shared" si="1"/>
        <v>521614.75</v>
      </c>
      <c r="K15" s="60">
        <f t="shared" si="2"/>
        <v>521614.75</v>
      </c>
      <c r="L15" s="60">
        <f t="shared" si="3"/>
        <v>521614.75</v>
      </c>
      <c r="M15" s="60">
        <f>+L15-14548.84</f>
        <v>507065.91</v>
      </c>
      <c r="N15" s="74">
        <f t="shared" si="4"/>
        <v>507065.91</v>
      </c>
      <c r="O15" s="57">
        <f t="shared" si="5"/>
        <v>0</v>
      </c>
      <c r="P15" s="20">
        <v>106</v>
      </c>
      <c r="Q15" s="20" t="s">
        <v>104</v>
      </c>
      <c r="R15" s="66">
        <v>40282</v>
      </c>
      <c r="S15" s="44" t="s">
        <v>105</v>
      </c>
      <c r="T15" s="68">
        <v>40751</v>
      </c>
      <c r="U15" s="43">
        <v>8533038.5099999998</v>
      </c>
      <c r="V15" s="43"/>
    </row>
    <row r="16" spans="1:38" s="14" customFormat="1" ht="40.5" x14ac:dyDescent="0.25">
      <c r="A16" s="49" t="s">
        <v>85</v>
      </c>
      <c r="B16" s="50" t="s">
        <v>86</v>
      </c>
      <c r="C16" s="78">
        <v>183726118</v>
      </c>
      <c r="D16" s="72">
        <v>1600000</v>
      </c>
      <c r="E16" s="60">
        <v>0</v>
      </c>
      <c r="F16" s="55">
        <f t="shared" si="0"/>
        <v>1600000</v>
      </c>
      <c r="G16" s="51" t="s">
        <v>90</v>
      </c>
      <c r="H16" s="52" t="s">
        <v>97</v>
      </c>
      <c r="I16" s="61">
        <v>1600000</v>
      </c>
      <c r="J16" s="60">
        <f t="shared" si="1"/>
        <v>1600000</v>
      </c>
      <c r="K16" s="60">
        <f t="shared" si="2"/>
        <v>1600000</v>
      </c>
      <c r="L16" s="60">
        <f t="shared" si="3"/>
        <v>1600000</v>
      </c>
      <c r="M16" s="60">
        <f t="shared" si="4"/>
        <v>1600000</v>
      </c>
      <c r="N16" s="74">
        <f t="shared" si="4"/>
        <v>1600000</v>
      </c>
      <c r="O16" s="57">
        <v>0</v>
      </c>
      <c r="P16" s="20">
        <v>107</v>
      </c>
      <c r="Q16" s="20" t="s">
        <v>104</v>
      </c>
      <c r="R16" s="66">
        <v>40282</v>
      </c>
      <c r="S16" s="44" t="s">
        <v>105</v>
      </c>
      <c r="T16" s="68">
        <v>40751</v>
      </c>
      <c r="U16" s="43">
        <v>8533038.5099999998</v>
      </c>
      <c r="V16" s="23"/>
    </row>
    <row r="17" spans="1:38" ht="40.5" x14ac:dyDescent="0.25">
      <c r="A17" s="49" t="s">
        <v>85</v>
      </c>
      <c r="B17" s="50" t="s">
        <v>86</v>
      </c>
      <c r="C17" s="78">
        <v>183726118</v>
      </c>
      <c r="D17" s="72">
        <v>1391657.8</v>
      </c>
      <c r="E17" s="60">
        <v>0</v>
      </c>
      <c r="F17" s="55">
        <f t="shared" si="0"/>
        <v>1391657.8</v>
      </c>
      <c r="G17" s="51">
        <v>5000</v>
      </c>
      <c r="H17" s="52">
        <v>515001</v>
      </c>
      <c r="I17" s="61">
        <v>1391657.8</v>
      </c>
      <c r="J17" s="60">
        <f t="shared" si="1"/>
        <v>1391657.8</v>
      </c>
      <c r="K17" s="60">
        <f t="shared" si="2"/>
        <v>1391657.8</v>
      </c>
      <c r="L17" s="60">
        <f t="shared" si="3"/>
        <v>1391657.8</v>
      </c>
      <c r="M17" s="60">
        <f>+L17-138410.93</f>
        <v>1253246.8700000001</v>
      </c>
      <c r="N17" s="74">
        <f t="shared" si="4"/>
        <v>1253246.8700000001</v>
      </c>
      <c r="O17" s="57">
        <v>0</v>
      </c>
      <c r="P17" s="20">
        <v>108</v>
      </c>
      <c r="Q17" s="20" t="s">
        <v>104</v>
      </c>
      <c r="R17" s="66">
        <v>40282</v>
      </c>
      <c r="S17" s="44" t="s">
        <v>105</v>
      </c>
      <c r="T17" s="68">
        <v>40751</v>
      </c>
      <c r="U17" s="43">
        <v>8533038.5099999998</v>
      </c>
      <c r="V17" s="23"/>
    </row>
    <row r="18" spans="1:38" ht="14.25" thickBot="1" x14ac:dyDescent="0.3">
      <c r="A18" s="155" t="s">
        <v>121</v>
      </c>
      <c r="B18" s="156"/>
      <c r="C18" s="26"/>
      <c r="D18" s="27">
        <f>SUM(D7:D17)</f>
        <v>21215494.379999999</v>
      </c>
      <c r="E18" s="28">
        <f>SUM(E7:E17)</f>
        <v>0</v>
      </c>
      <c r="F18" s="29">
        <f>SUM(F7:F17)</f>
        <v>21215494.379999999</v>
      </c>
      <c r="G18" s="157"/>
      <c r="H18" s="157"/>
      <c r="I18" s="30">
        <f t="shared" ref="I18:O18" si="6">SUM(I7:I17)</f>
        <v>21215494.380000003</v>
      </c>
      <c r="J18" s="30">
        <f t="shared" si="6"/>
        <v>21215494.380000003</v>
      </c>
      <c r="K18" s="30">
        <f t="shared" si="6"/>
        <v>21215494.380000003</v>
      </c>
      <c r="L18" s="30">
        <f t="shared" si="6"/>
        <v>21215494.380000003</v>
      </c>
      <c r="M18" s="30">
        <f t="shared" si="6"/>
        <v>20268379.760000005</v>
      </c>
      <c r="N18" s="30">
        <f t="shared" si="6"/>
        <v>20268379.760000005</v>
      </c>
      <c r="O18" s="31">
        <f t="shared" si="6"/>
        <v>0</v>
      </c>
      <c r="P18" s="158"/>
      <c r="Q18" s="159"/>
      <c r="R18" s="159"/>
      <c r="S18" s="159"/>
      <c r="T18" s="159"/>
      <c r="U18" s="159"/>
      <c r="V18" s="160"/>
    </row>
    <row r="19" spans="1:38" x14ac:dyDescent="0.25">
      <c r="A19" s="4"/>
      <c r="B19" s="4"/>
      <c r="C19" s="4"/>
      <c r="D19" s="4"/>
      <c r="E19" s="4"/>
      <c r="F19" s="4"/>
      <c r="G19" s="32"/>
      <c r="H19" s="32"/>
      <c r="I19" s="32"/>
      <c r="J19" s="32"/>
      <c r="K19" s="32"/>
      <c r="L19" s="32"/>
      <c r="M19" s="32"/>
      <c r="N19" s="33"/>
      <c r="O19" s="33"/>
      <c r="P19" s="124"/>
      <c r="Q19" s="33"/>
      <c r="R19" s="33"/>
      <c r="S19" s="34"/>
      <c r="T19" s="33"/>
      <c r="U19" s="33"/>
      <c r="V19" s="33"/>
    </row>
    <row r="20" spans="1:38" s="6" customFormat="1" ht="15.75" x14ac:dyDescent="0.25">
      <c r="A20" s="135" t="s">
        <v>83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.75" x14ac:dyDescent="0.25">
      <c r="A21" s="135" t="s">
        <v>77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6" customFormat="1" ht="16.5" thickBot="1" x14ac:dyDescent="0.3">
      <c r="A22" s="135" t="s">
        <v>146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6" customFormat="1" ht="14.25" thickBot="1" x14ac:dyDescent="0.3">
      <c r="A23" s="136" t="s">
        <v>33</v>
      </c>
      <c r="B23" s="137"/>
      <c r="C23" s="137"/>
      <c r="D23" s="137"/>
      <c r="E23" s="137"/>
      <c r="F23" s="137"/>
      <c r="G23" s="136" t="s">
        <v>32</v>
      </c>
      <c r="H23" s="137"/>
      <c r="I23" s="137"/>
      <c r="J23" s="137"/>
      <c r="K23" s="137"/>
      <c r="L23" s="137"/>
      <c r="M23" s="137"/>
      <c r="N23" s="137"/>
      <c r="O23" s="138"/>
      <c r="P23" s="137" t="s">
        <v>4</v>
      </c>
      <c r="Q23" s="137"/>
      <c r="R23" s="137"/>
      <c r="S23" s="137"/>
      <c r="T23" s="137"/>
      <c r="U23" s="137"/>
      <c r="V23" s="138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24" customHeight="1" thickBot="1" x14ac:dyDescent="0.3">
      <c r="A24" s="149" t="s">
        <v>34</v>
      </c>
      <c r="B24" s="149" t="s">
        <v>78</v>
      </c>
      <c r="C24" s="149" t="s">
        <v>79</v>
      </c>
      <c r="D24" s="149" t="s">
        <v>30</v>
      </c>
      <c r="E24" s="149" t="s">
        <v>5</v>
      </c>
      <c r="F24" s="147" t="s">
        <v>31</v>
      </c>
      <c r="G24" s="141" t="s">
        <v>6</v>
      </c>
      <c r="H24" s="141" t="s">
        <v>7</v>
      </c>
      <c r="I24" s="141" t="s">
        <v>35</v>
      </c>
      <c r="J24" s="141" t="s">
        <v>36</v>
      </c>
      <c r="K24" s="141" t="s">
        <v>40</v>
      </c>
      <c r="L24" s="141" t="s">
        <v>37</v>
      </c>
      <c r="M24" s="141" t="s">
        <v>38</v>
      </c>
      <c r="N24" s="141" t="s">
        <v>39</v>
      </c>
      <c r="O24" s="141" t="s">
        <v>41</v>
      </c>
      <c r="P24" s="143" t="s">
        <v>8</v>
      </c>
      <c r="Q24" s="143"/>
      <c r="R24" s="144"/>
      <c r="S24" s="145" t="s">
        <v>9</v>
      </c>
      <c r="T24" s="145"/>
      <c r="U24" s="146"/>
      <c r="V24" s="139" t="s">
        <v>10</v>
      </c>
    </row>
    <row r="25" spans="1:38" s="1" customFormat="1" ht="31.5" customHeight="1" thickBot="1" x14ac:dyDescent="0.3">
      <c r="A25" s="150"/>
      <c r="B25" s="150"/>
      <c r="C25" s="150"/>
      <c r="D25" s="150"/>
      <c r="E25" s="150"/>
      <c r="F25" s="148"/>
      <c r="G25" s="142"/>
      <c r="H25" s="142"/>
      <c r="I25" s="142"/>
      <c r="J25" s="142"/>
      <c r="K25" s="142"/>
      <c r="L25" s="142"/>
      <c r="M25" s="142"/>
      <c r="N25" s="142"/>
      <c r="O25" s="142"/>
      <c r="P25" s="7" t="s">
        <v>11</v>
      </c>
      <c r="Q25" s="7" t="s">
        <v>12</v>
      </c>
      <c r="R25" s="7" t="s">
        <v>13</v>
      </c>
      <c r="S25" s="82" t="s">
        <v>14</v>
      </c>
      <c r="T25" s="8" t="s">
        <v>13</v>
      </c>
      <c r="U25" s="8" t="s">
        <v>15</v>
      </c>
      <c r="V25" s="140"/>
    </row>
    <row r="26" spans="1:38" s="14" customFormat="1" ht="40.5" x14ac:dyDescent="0.25">
      <c r="A26" s="53">
        <v>2010</v>
      </c>
      <c r="B26" s="54" t="s">
        <v>87</v>
      </c>
      <c r="C26" s="78">
        <v>183726118</v>
      </c>
      <c r="D26" s="75">
        <v>606970</v>
      </c>
      <c r="E26" s="69">
        <v>0</v>
      </c>
      <c r="F26" s="55">
        <f t="shared" ref="F26:F28" si="7">D26+E26</f>
        <v>606970</v>
      </c>
      <c r="G26" s="11">
        <v>2000</v>
      </c>
      <c r="H26" s="10">
        <v>246002</v>
      </c>
      <c r="I26" s="58">
        <v>606970</v>
      </c>
      <c r="J26" s="58">
        <v>606970</v>
      </c>
      <c r="K26" s="58">
        <v>606970</v>
      </c>
      <c r="L26" s="58">
        <v>606970</v>
      </c>
      <c r="M26" s="58">
        <f>+CVE_FONDO!M10</f>
        <v>559999.98</v>
      </c>
      <c r="N26" s="85">
        <f>+M26</f>
        <v>559999.98</v>
      </c>
      <c r="O26" s="57">
        <v>0</v>
      </c>
      <c r="P26" s="11">
        <v>620</v>
      </c>
      <c r="Q26" s="21" t="s">
        <v>142</v>
      </c>
      <c r="R26" s="62">
        <v>40624</v>
      </c>
      <c r="S26" s="63" t="s">
        <v>143</v>
      </c>
      <c r="T26" s="64">
        <v>40863</v>
      </c>
      <c r="U26" s="65">
        <v>606970</v>
      </c>
      <c r="V26" s="56"/>
    </row>
    <row r="27" spans="1:38" s="14" customFormat="1" ht="39.75" customHeight="1" x14ac:dyDescent="0.25">
      <c r="A27" s="48">
        <v>2012</v>
      </c>
      <c r="B27" s="50" t="s">
        <v>87</v>
      </c>
      <c r="C27" s="78">
        <v>183726118</v>
      </c>
      <c r="D27" s="71">
        <v>1000000</v>
      </c>
      <c r="E27" s="60">
        <v>0</v>
      </c>
      <c r="F27" s="55">
        <v>1000000</v>
      </c>
      <c r="G27" s="20">
        <v>6000</v>
      </c>
      <c r="H27" s="21">
        <v>614001</v>
      </c>
      <c r="I27" s="59">
        <v>1000000</v>
      </c>
      <c r="J27" s="59">
        <f t="shared" ref="J27" si="8">+I27</f>
        <v>1000000</v>
      </c>
      <c r="K27" s="59">
        <f t="shared" ref="K27" si="9">+J27</f>
        <v>1000000</v>
      </c>
      <c r="L27" s="59">
        <f t="shared" ref="L27" si="10">+K27</f>
        <v>1000000</v>
      </c>
      <c r="M27" s="59">
        <f>388262.56+27804.71</f>
        <v>416067.27</v>
      </c>
      <c r="N27" s="86">
        <f t="shared" ref="N27" si="11">+M27</f>
        <v>416067.27</v>
      </c>
      <c r="O27" s="57">
        <v>0</v>
      </c>
      <c r="P27" s="20">
        <v>833</v>
      </c>
      <c r="Q27" s="21" t="s">
        <v>119</v>
      </c>
      <c r="R27" s="66">
        <v>41317</v>
      </c>
      <c r="S27" s="44" t="s">
        <v>138</v>
      </c>
      <c r="T27" s="66">
        <v>41660</v>
      </c>
      <c r="U27" s="67">
        <v>1000000</v>
      </c>
      <c r="V27" s="43"/>
    </row>
    <row r="28" spans="1:38" s="14" customFormat="1" ht="76.5" customHeight="1" x14ac:dyDescent="0.25">
      <c r="A28" s="48">
        <v>2013</v>
      </c>
      <c r="B28" s="50" t="s">
        <v>87</v>
      </c>
      <c r="C28" s="78">
        <v>183726118</v>
      </c>
      <c r="D28" s="71">
        <v>243000</v>
      </c>
      <c r="E28" s="60">
        <v>0</v>
      </c>
      <c r="F28" s="55">
        <f t="shared" si="7"/>
        <v>243000</v>
      </c>
      <c r="G28" s="127" t="s">
        <v>90</v>
      </c>
      <c r="H28" s="20" t="s">
        <v>125</v>
      </c>
      <c r="I28" s="59">
        <v>243000</v>
      </c>
      <c r="J28" s="59">
        <v>243000</v>
      </c>
      <c r="K28" s="59">
        <v>243000</v>
      </c>
      <c r="L28" s="59">
        <v>243000</v>
      </c>
      <c r="M28" s="59">
        <v>243000</v>
      </c>
      <c r="N28" s="86">
        <v>243000</v>
      </c>
      <c r="O28" s="57">
        <v>0</v>
      </c>
      <c r="P28" s="20">
        <v>943</v>
      </c>
      <c r="Q28" s="21" t="s">
        <v>126</v>
      </c>
      <c r="R28" s="66">
        <v>41681</v>
      </c>
      <c r="S28" s="21" t="s">
        <v>141</v>
      </c>
      <c r="T28" s="66">
        <v>41717</v>
      </c>
      <c r="U28" s="67">
        <v>243000</v>
      </c>
      <c r="V28" s="43"/>
    </row>
    <row r="29" spans="1:38" s="14" customFormat="1" ht="42.75" customHeight="1" x14ac:dyDescent="0.25">
      <c r="A29" s="48">
        <v>2103</v>
      </c>
      <c r="B29" s="50" t="s">
        <v>87</v>
      </c>
      <c r="C29" s="78">
        <v>183726118</v>
      </c>
      <c r="D29" s="71">
        <v>1743599.96</v>
      </c>
      <c r="E29" s="60">
        <v>0</v>
      </c>
      <c r="F29" s="55">
        <v>1743599.96</v>
      </c>
      <c r="G29" s="20" t="s">
        <v>128</v>
      </c>
      <c r="H29" s="20" t="s">
        <v>127</v>
      </c>
      <c r="I29" s="59">
        <v>1743599.96</v>
      </c>
      <c r="J29" s="59">
        <v>1743599.96</v>
      </c>
      <c r="K29" s="59">
        <v>1743599.96</v>
      </c>
      <c r="L29" s="59">
        <v>1743599.96</v>
      </c>
      <c r="M29" s="59">
        <v>1029581.13</v>
      </c>
      <c r="N29" s="86">
        <v>1029581.13</v>
      </c>
      <c r="O29" s="57">
        <v>0</v>
      </c>
      <c r="P29" s="126">
        <v>940941942946</v>
      </c>
      <c r="Q29" s="21" t="s">
        <v>126</v>
      </c>
      <c r="R29" s="66">
        <v>41681</v>
      </c>
      <c r="S29" s="44" t="s">
        <v>140</v>
      </c>
      <c r="T29" s="66">
        <v>41793</v>
      </c>
      <c r="U29" s="67">
        <v>1743599.96</v>
      </c>
      <c r="V29" s="43"/>
    </row>
    <row r="30" spans="1:38" s="14" customFormat="1" ht="37.5" customHeight="1" x14ac:dyDescent="0.25">
      <c r="A30" s="48">
        <v>2013</v>
      </c>
      <c r="B30" s="50" t="s">
        <v>87</v>
      </c>
      <c r="C30" s="78">
        <v>183726118</v>
      </c>
      <c r="D30" s="71">
        <v>988552</v>
      </c>
      <c r="E30" s="60">
        <v>0</v>
      </c>
      <c r="F30" s="55">
        <v>988552</v>
      </c>
      <c r="G30" s="20" t="s">
        <v>129</v>
      </c>
      <c r="H30" s="21" t="s">
        <v>130</v>
      </c>
      <c r="I30" s="59">
        <v>988552</v>
      </c>
      <c r="J30" s="59">
        <v>988552</v>
      </c>
      <c r="K30" s="59">
        <v>988552</v>
      </c>
      <c r="L30" s="59">
        <v>988552</v>
      </c>
      <c r="M30" s="59">
        <v>988552</v>
      </c>
      <c r="N30" s="86">
        <v>988552</v>
      </c>
      <c r="O30" s="57">
        <v>0</v>
      </c>
      <c r="P30" s="126">
        <v>991992993</v>
      </c>
      <c r="Q30" s="21" t="s">
        <v>124</v>
      </c>
      <c r="R30" s="66">
        <v>41857</v>
      </c>
      <c r="S30" s="44" t="s">
        <v>139</v>
      </c>
      <c r="T30" s="66">
        <v>41943</v>
      </c>
      <c r="U30" s="67">
        <v>988552</v>
      </c>
      <c r="V30" s="43"/>
    </row>
    <row r="31" spans="1:38" s="14" customFormat="1" ht="18" customHeight="1" x14ac:dyDescent="0.25">
      <c r="A31" s="49"/>
      <c r="B31" s="50"/>
      <c r="C31" s="16"/>
      <c r="D31" s="71"/>
      <c r="E31" s="60"/>
      <c r="F31" s="55"/>
      <c r="G31" s="45"/>
      <c r="H31" s="18"/>
      <c r="I31" s="60"/>
      <c r="J31" s="60"/>
      <c r="K31" s="60"/>
      <c r="L31" s="60"/>
      <c r="M31" s="60"/>
      <c r="N31" s="74"/>
      <c r="O31" s="57"/>
      <c r="P31" s="20"/>
      <c r="Q31" s="20"/>
      <c r="R31" s="66"/>
      <c r="S31" s="44"/>
      <c r="T31" s="68"/>
      <c r="U31" s="43"/>
      <c r="V31" s="43"/>
    </row>
    <row r="32" spans="1:38" s="14" customFormat="1" ht="18" customHeight="1" x14ac:dyDescent="0.25">
      <c r="A32" s="49"/>
      <c r="B32" s="50"/>
      <c r="C32" s="16"/>
      <c r="D32" s="71"/>
      <c r="E32" s="60"/>
      <c r="F32" s="55"/>
      <c r="G32" s="45"/>
      <c r="H32" s="21"/>
      <c r="I32" s="60"/>
      <c r="J32" s="60"/>
      <c r="K32" s="60"/>
      <c r="L32" s="60"/>
      <c r="M32" s="60"/>
      <c r="N32" s="74"/>
      <c r="O32" s="57"/>
      <c r="P32" s="20"/>
      <c r="Q32" s="20"/>
      <c r="R32" s="66"/>
      <c r="S32" s="44"/>
      <c r="T32" s="68"/>
      <c r="U32" s="43"/>
      <c r="V32" s="43"/>
    </row>
    <row r="33" spans="1:22" s="14" customFormat="1" ht="18.75" customHeight="1" x14ac:dyDescent="0.25">
      <c r="A33" s="49"/>
      <c r="B33" s="50"/>
      <c r="C33" s="16"/>
      <c r="D33" s="72"/>
      <c r="E33" s="60"/>
      <c r="F33" s="55"/>
      <c r="G33" s="45"/>
      <c r="H33" s="21"/>
      <c r="I33" s="60"/>
      <c r="J33" s="60"/>
      <c r="K33" s="60"/>
      <c r="L33" s="60"/>
      <c r="M33" s="60"/>
      <c r="N33" s="74"/>
      <c r="O33" s="57"/>
      <c r="P33" s="20"/>
      <c r="Q33" s="20"/>
      <c r="R33" s="66"/>
      <c r="S33" s="44"/>
      <c r="T33" s="68"/>
      <c r="U33" s="43"/>
      <c r="V33" s="43"/>
    </row>
    <row r="34" spans="1:22" s="14" customFormat="1" ht="20.25" customHeight="1" x14ac:dyDescent="0.25">
      <c r="A34" s="49"/>
      <c r="B34" s="50"/>
      <c r="C34" s="16"/>
      <c r="D34" s="72"/>
      <c r="E34" s="60"/>
      <c r="F34" s="55"/>
      <c r="G34" s="46"/>
      <c r="H34" s="24"/>
      <c r="I34" s="61"/>
      <c r="J34" s="60"/>
      <c r="K34" s="60"/>
      <c r="L34" s="60"/>
      <c r="M34" s="60"/>
      <c r="N34" s="74"/>
      <c r="O34" s="57"/>
      <c r="P34" s="20"/>
      <c r="Q34" s="20"/>
      <c r="R34" s="66"/>
      <c r="S34" s="44"/>
      <c r="T34" s="68"/>
      <c r="U34" s="43"/>
      <c r="V34" s="43"/>
    </row>
    <row r="35" spans="1:22" s="14" customFormat="1" ht="19.5" customHeight="1" x14ac:dyDescent="0.25">
      <c r="A35" s="49"/>
      <c r="B35" s="50"/>
      <c r="C35" s="16"/>
      <c r="D35" s="72"/>
      <c r="E35" s="60"/>
      <c r="F35" s="55"/>
      <c r="G35" s="51"/>
      <c r="H35" s="52"/>
      <c r="I35" s="61"/>
      <c r="J35" s="60"/>
      <c r="K35" s="60"/>
      <c r="L35" s="60"/>
      <c r="M35" s="60"/>
      <c r="N35" s="74"/>
      <c r="O35" s="57"/>
      <c r="P35" s="20"/>
      <c r="Q35" s="20"/>
      <c r="R35" s="66"/>
      <c r="S35" s="44"/>
      <c r="T35" s="68"/>
      <c r="U35" s="43"/>
      <c r="V35" s="23"/>
    </row>
    <row r="36" spans="1:22" ht="20.25" customHeight="1" thickBot="1" x14ac:dyDescent="0.3">
      <c r="A36" s="88"/>
      <c r="B36" s="89"/>
      <c r="C36" s="90"/>
      <c r="D36" s="91"/>
      <c r="E36" s="92"/>
      <c r="F36" s="93"/>
      <c r="G36" s="94"/>
      <c r="H36" s="95"/>
      <c r="I36" s="96"/>
      <c r="J36" s="92"/>
      <c r="K36" s="92"/>
      <c r="L36" s="92"/>
      <c r="M36" s="92"/>
      <c r="N36" s="97"/>
      <c r="O36" s="98"/>
      <c r="P36" s="99"/>
      <c r="Q36" s="99"/>
      <c r="R36" s="100"/>
      <c r="S36" s="63"/>
      <c r="T36" s="64"/>
      <c r="U36" s="65"/>
      <c r="V36" s="101"/>
    </row>
    <row r="37" spans="1:22" ht="14.25" thickBot="1" x14ac:dyDescent="0.3">
      <c r="A37" s="131" t="s">
        <v>121</v>
      </c>
      <c r="B37" s="151"/>
      <c r="C37" s="102"/>
      <c r="D37" s="103">
        <f>SUM(D26:D30)</f>
        <v>4582121.96</v>
      </c>
      <c r="E37" s="103">
        <f t="shared" ref="E37:N37" si="12">SUM(E26:E30)</f>
        <v>0</v>
      </c>
      <c r="F37" s="103">
        <f t="shared" si="12"/>
        <v>4582121.96</v>
      </c>
      <c r="G37" s="103">
        <f t="shared" si="12"/>
        <v>8000</v>
      </c>
      <c r="H37" s="103">
        <f t="shared" si="12"/>
        <v>860003</v>
      </c>
      <c r="I37" s="103">
        <f t="shared" si="12"/>
        <v>4582121.96</v>
      </c>
      <c r="J37" s="103">
        <f t="shared" si="12"/>
        <v>4582121.96</v>
      </c>
      <c r="K37" s="103">
        <f t="shared" si="12"/>
        <v>4582121.96</v>
      </c>
      <c r="L37" s="103">
        <f t="shared" si="12"/>
        <v>4582121.96</v>
      </c>
      <c r="M37" s="103">
        <f t="shared" si="12"/>
        <v>3237200.38</v>
      </c>
      <c r="N37" s="103">
        <f t="shared" si="12"/>
        <v>3237200.38</v>
      </c>
      <c r="O37" s="103">
        <f>SUM(O26:O30)</f>
        <v>0</v>
      </c>
      <c r="P37" s="152"/>
      <c r="Q37" s="153"/>
      <c r="R37" s="153"/>
      <c r="S37" s="153"/>
      <c r="T37" s="153"/>
      <c r="U37" s="153"/>
      <c r="V37" s="154"/>
    </row>
    <row r="38" spans="1:22" ht="14.25" thickBot="1" x14ac:dyDescent="0.3"/>
    <row r="39" spans="1:22" ht="14.25" thickBot="1" x14ac:dyDescent="0.3">
      <c r="A39" s="131" t="s">
        <v>0</v>
      </c>
      <c r="B39" s="151"/>
      <c r="C39" s="102"/>
      <c r="D39" s="103">
        <f>+D18+D37</f>
        <v>25797616.34</v>
      </c>
      <c r="E39" s="103">
        <f t="shared" ref="E39:N39" si="13">+E18+E37</f>
        <v>0</v>
      </c>
      <c r="F39" s="103">
        <f t="shared" si="13"/>
        <v>25797616.34</v>
      </c>
      <c r="G39" s="103">
        <f t="shared" si="13"/>
        <v>8000</v>
      </c>
      <c r="H39" s="103">
        <f t="shared" si="13"/>
        <v>860003</v>
      </c>
      <c r="I39" s="103">
        <f t="shared" si="13"/>
        <v>25797616.340000004</v>
      </c>
      <c r="J39" s="103">
        <f t="shared" si="13"/>
        <v>25797616.340000004</v>
      </c>
      <c r="K39" s="103">
        <f t="shared" si="13"/>
        <v>25797616.340000004</v>
      </c>
      <c r="L39" s="103">
        <f t="shared" si="13"/>
        <v>25797616.340000004</v>
      </c>
      <c r="M39" s="103">
        <f t="shared" si="13"/>
        <v>23505580.140000004</v>
      </c>
      <c r="N39" s="103">
        <f t="shared" si="13"/>
        <v>23505580.140000004</v>
      </c>
      <c r="O39" s="104">
        <f t="shared" ref="O39" si="14">SUM(O28:O38)</f>
        <v>0</v>
      </c>
      <c r="P39" s="152"/>
      <c r="Q39" s="153"/>
      <c r="R39" s="153"/>
      <c r="S39" s="153"/>
      <c r="T39" s="153"/>
      <c r="U39" s="153"/>
      <c r="V39" s="154"/>
    </row>
    <row r="42" spans="1:22" x14ac:dyDescent="0.25">
      <c r="N42" s="123"/>
    </row>
    <row r="43" spans="1:22" x14ac:dyDescent="0.25">
      <c r="B43" s="3" t="s">
        <v>122</v>
      </c>
      <c r="D43" s="123"/>
      <c r="E43" s="123"/>
      <c r="F43" s="123"/>
      <c r="G43" s="123"/>
      <c r="H43" s="123"/>
      <c r="I43" s="123"/>
      <c r="M43" s="122"/>
      <c r="N43" s="122"/>
    </row>
    <row r="45" spans="1:22" x14ac:dyDescent="0.25">
      <c r="M45" s="122"/>
    </row>
  </sheetData>
  <mergeCells count="55">
    <mergeCell ref="A1:V1"/>
    <mergeCell ref="A2:V2"/>
    <mergeCell ref="A3:V3"/>
    <mergeCell ref="A4:F4"/>
    <mergeCell ref="G4:O4"/>
    <mergeCell ref="P4:V4"/>
    <mergeCell ref="B5:B6"/>
    <mergeCell ref="C5:C6"/>
    <mergeCell ref="D5:D6"/>
    <mergeCell ref="E5:E6"/>
    <mergeCell ref="F5:F6"/>
    <mergeCell ref="A18:B18"/>
    <mergeCell ref="G18:H18"/>
    <mergeCell ref="P18:V18"/>
    <mergeCell ref="M5:M6"/>
    <mergeCell ref="N5:N6"/>
    <mergeCell ref="O5:O6"/>
    <mergeCell ref="P5:R5"/>
    <mergeCell ref="S5:U5"/>
    <mergeCell ref="V5:V6"/>
    <mergeCell ref="G5:G6"/>
    <mergeCell ref="H5:H6"/>
    <mergeCell ref="I5:I6"/>
    <mergeCell ref="J5:J6"/>
    <mergeCell ref="K5:K6"/>
    <mergeCell ref="L5:L6"/>
    <mergeCell ref="A5:A6"/>
    <mergeCell ref="C24:C25"/>
    <mergeCell ref="D24:D25"/>
    <mergeCell ref="E24:E25"/>
    <mergeCell ref="A20:V20"/>
    <mergeCell ref="A21:V21"/>
    <mergeCell ref="A22:V22"/>
    <mergeCell ref="A23:F23"/>
    <mergeCell ref="G23:O23"/>
    <mergeCell ref="P23:V23"/>
    <mergeCell ref="P24:R24"/>
    <mergeCell ref="S24:U24"/>
    <mergeCell ref="V24:V25"/>
    <mergeCell ref="A39:B39"/>
    <mergeCell ref="P39:V39"/>
    <mergeCell ref="A37:B37"/>
    <mergeCell ref="P37:V37"/>
    <mergeCell ref="K24:K25"/>
    <mergeCell ref="L24:L25"/>
    <mergeCell ref="M24:M25"/>
    <mergeCell ref="N24:N25"/>
    <mergeCell ref="O24:O25"/>
    <mergeCell ref="F24:F25"/>
    <mergeCell ref="G24:G25"/>
    <mergeCell ref="H24:H25"/>
    <mergeCell ref="I24:I25"/>
    <mergeCell ref="J24:J25"/>
    <mergeCell ref="A24:A25"/>
    <mergeCell ref="B24:B25"/>
  </mergeCells>
  <printOptions horizontalCentered="1"/>
  <pageMargins left="0.39370078740157483" right="0.39370078740157483" top="0.39370078740157483" bottom="0.39370078740157483" header="0" footer="0"/>
  <pageSetup scale="48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Instructivo de llenado</vt:lpstr>
      <vt:lpstr>CVE_FONDO</vt:lpstr>
      <vt:lpstr>CVE_FONDO (2)</vt:lpstr>
      <vt:lpstr>CVE_FONDO!Área_de_impresión</vt:lpstr>
      <vt:lpstr>'CVE_FONDO (2)'!Área_de_impresión</vt:lpstr>
      <vt:lpstr>CVE_FONDO!Títulos_a_imprimir</vt:lpstr>
      <vt:lpstr>'CVE_FONDO (2)'!Títulos_a_imprimir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Perez Cano</dc:creator>
  <cp:lastModifiedBy>CP VICENTE</cp:lastModifiedBy>
  <cp:lastPrinted>2014-09-30T04:29:54Z</cp:lastPrinted>
  <dcterms:created xsi:type="dcterms:W3CDTF">2014-07-03T19:02:20Z</dcterms:created>
  <dcterms:modified xsi:type="dcterms:W3CDTF">2015-04-16T00:05:34Z</dcterms:modified>
</cp:coreProperties>
</file>